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b1298af17c3179d8/CMI Finanzas/CONGRESOS/CHILE/"/>
    </mc:Choice>
  </mc:AlternateContent>
  <xr:revisionPtr revIDLastSave="0" documentId="8_{26CAD802-89BC-4066-8D2D-4EEF709E0A33}" xr6:coauthVersionLast="47" xr6:coauthVersionMax="47" xr10:uidLastSave="{00000000-0000-0000-0000-000000000000}"/>
  <bookViews>
    <workbookView xWindow="-120" yWindow="-120" windowWidth="20730" windowHeight="11040" xr2:uid="{0489D398-62E2-404D-9F74-1BD8771A05D3}"/>
  </bookViews>
  <sheets>
    <sheet name="EF-INDICADORES (1)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8" l="1"/>
  <c r="M9" i="8"/>
  <c r="R22" i="8"/>
  <c r="P19" i="8"/>
  <c r="J15" i="8"/>
  <c r="F15" i="8"/>
  <c r="B15" i="8"/>
  <c r="E15" i="8" s="1"/>
  <c r="G15" i="8" s="1"/>
  <c r="J14" i="8"/>
  <c r="F14" i="8"/>
  <c r="B14" i="8"/>
  <c r="E14" i="8" s="1"/>
  <c r="G14" i="8" s="1"/>
  <c r="J13" i="8"/>
  <c r="F13" i="8"/>
  <c r="B13" i="8"/>
  <c r="E13" i="8" s="1"/>
  <c r="M12" i="8"/>
  <c r="J12" i="8"/>
  <c r="F12" i="8"/>
  <c r="B12" i="8"/>
  <c r="E12" i="8" s="1"/>
  <c r="G12" i="8" s="1"/>
  <c r="X11" i="8"/>
  <c r="J11" i="8"/>
  <c r="F11" i="8"/>
  <c r="B11" i="8"/>
  <c r="E11" i="8" s="1"/>
  <c r="J10" i="8"/>
  <c r="F10" i="8"/>
  <c r="B10" i="8"/>
  <c r="E10" i="8" s="1"/>
  <c r="G10" i="8" s="1"/>
  <c r="F9" i="8"/>
  <c r="B9" i="8"/>
  <c r="E9" i="8" s="1"/>
  <c r="G9" i="8" s="1"/>
  <c r="P8" i="8"/>
  <c r="P12" i="8" s="1"/>
  <c r="J8" i="8"/>
  <c r="F8" i="8"/>
  <c r="B8" i="8"/>
  <c r="E8" i="8" s="1"/>
  <c r="G8" i="8" s="1"/>
  <c r="J7" i="8"/>
  <c r="F7" i="8"/>
  <c r="B7" i="8"/>
  <c r="E7" i="8" s="1"/>
  <c r="J6" i="8"/>
  <c r="F6" i="8"/>
  <c r="B6" i="8"/>
  <c r="E6" i="8" s="1"/>
  <c r="G6" i="8" s="1"/>
  <c r="J5" i="8"/>
  <c r="F5" i="8"/>
  <c r="B5" i="8"/>
  <c r="E5" i="8" s="1"/>
  <c r="G5" i="8" s="1"/>
  <c r="B4" i="8"/>
  <c r="G11" i="8" l="1"/>
  <c r="G13" i="8"/>
  <c r="G7" i="8"/>
  <c r="J16" i="8"/>
  <c r="M10" i="8" s="1"/>
  <c r="X12" i="8"/>
  <c r="P21" i="8"/>
  <c r="M14" i="8" l="1"/>
  <c r="M17" i="8" s="1"/>
  <c r="M19" i="8" s="1"/>
  <c r="X9" i="8" s="1"/>
  <c r="R9" i="8"/>
  <c r="R14" i="8" s="1"/>
  <c r="X16" i="8" s="1"/>
  <c r="X17" i="8" s="1"/>
  <c r="X14" i="8"/>
  <c r="R24" i="8" l="1"/>
  <c r="X13" i="8"/>
  <c r="X18" i="8"/>
  <c r="X19" i="8"/>
  <c r="AC9" i="8" s="1"/>
  <c r="X10" i="8"/>
  <c r="R30" i="8"/>
  <c r="AD9" i="8" l="1"/>
  <c r="AF9" i="8"/>
  <c r="R31" i="8"/>
  <c r="AE9" i="8"/>
  <c r="AB9" i="8"/>
  <c r="Z9" i="8"/>
  <c r="Y9" i="8"/>
  <c r="X15" i="8" l="1"/>
  <c r="AA9" i="8" s="1"/>
  <c r="R33" i="8"/>
</calcChain>
</file>

<file path=xl/sharedStrings.xml><?xml version="1.0" encoding="utf-8"?>
<sst xmlns="http://schemas.openxmlformats.org/spreadsheetml/2006/main" count="142" uniqueCount="123">
  <si>
    <t>Ventas Netas</t>
  </si>
  <si>
    <t>Utilidad Antes de Impuestos</t>
  </si>
  <si>
    <t>Utilidad Neta</t>
  </si>
  <si>
    <t>Activo Corriente</t>
  </si>
  <si>
    <t>Inventarios</t>
  </si>
  <si>
    <t>PATRIMONIO</t>
  </si>
  <si>
    <t>Total patrimonio</t>
  </si>
  <si>
    <t>TOTAL ACTIVOS</t>
  </si>
  <si>
    <t>ESTADO DE RESULTADOS</t>
  </si>
  <si>
    <t>Utilidad Bruta</t>
  </si>
  <si>
    <t>ROA =</t>
  </si>
  <si>
    <t>UTILIDAD NETA</t>
  </si>
  <si>
    <t>RONA =</t>
  </si>
  <si>
    <t>ROE =</t>
  </si>
  <si>
    <t>(ACTIVOS FIJOS + CAPITAL DE TRABAJO</t>
  </si>
  <si>
    <t>DATOS</t>
  </si>
  <si>
    <t>VALOR</t>
  </si>
  <si>
    <t>Activos Fijos</t>
  </si>
  <si>
    <t>Activos Corrientes</t>
  </si>
  <si>
    <t>Total Activos</t>
  </si>
  <si>
    <t>Patrimonio</t>
  </si>
  <si>
    <t>ROA</t>
  </si>
  <si>
    <t>RONA</t>
  </si>
  <si>
    <t>ROE</t>
  </si>
  <si>
    <t>EVA</t>
  </si>
  <si>
    <t>Pasivos Corrientes</t>
  </si>
  <si>
    <t>WACC</t>
  </si>
  <si>
    <r>
      <rPr>
        <b/>
        <sz val="14"/>
        <color rgb="FF262626"/>
        <rFont val="Calibri"/>
        <family val="2"/>
        <scheme val="minor"/>
      </rPr>
      <t>EVA</t>
    </r>
    <r>
      <rPr>
        <b/>
        <sz val="12"/>
        <color rgb="FF262626"/>
        <rFont val="Calibri"/>
        <family val="2"/>
        <scheme val="minor"/>
      </rPr>
      <t>= NOPAT -( CAPITAL INVERTIDO *WACC)</t>
    </r>
  </si>
  <si>
    <t>Activo No Corriente</t>
  </si>
  <si>
    <t>Impuesto</t>
  </si>
  <si>
    <t xml:space="preserve">Utilidad Operacional </t>
  </si>
  <si>
    <t>Cuentas por cobrar</t>
  </si>
  <si>
    <t>Capital social</t>
  </si>
  <si>
    <t>Propiedades de inversión</t>
  </si>
  <si>
    <t>Resultados acumulados</t>
  </si>
  <si>
    <t>ESTADO DE SITUACIÓN FINANCIERA</t>
  </si>
  <si>
    <t>Gastos financieros</t>
  </si>
  <si>
    <t>Costos de ventas</t>
  </si>
  <si>
    <t>Provisiones</t>
  </si>
  <si>
    <t>Efectivo y equivalentes</t>
  </si>
  <si>
    <t>EQUIPO 1</t>
  </si>
  <si>
    <t>COSTOS TOTALES</t>
  </si>
  <si>
    <t>CANTIDAD FALLAS EQUIPO 1</t>
  </si>
  <si>
    <t>TIEMPO OPERACIÓN (H)</t>
  </si>
  <si>
    <t>TIEMPO REPARACIÓN (H)</t>
  </si>
  <si>
    <t>MTBF</t>
  </si>
  <si>
    <t>MTTR</t>
  </si>
  <si>
    <t xml:space="preserve">DISPONIBILIDAD </t>
  </si>
  <si>
    <t>EBIT</t>
  </si>
  <si>
    <t>Otros gastos</t>
  </si>
  <si>
    <t xml:space="preserve">Otros ingresos </t>
  </si>
  <si>
    <t>Utilidad Operativa</t>
  </si>
  <si>
    <t>Ingresos financieros</t>
  </si>
  <si>
    <t xml:space="preserve">Utilidad Neta </t>
  </si>
  <si>
    <t>AÑO 20XX</t>
  </si>
  <si>
    <t>S/(000)</t>
  </si>
  <si>
    <t>Gasto depreciación</t>
  </si>
  <si>
    <t>Instrumentos financieros</t>
  </si>
  <si>
    <t>Total Activo Corriente</t>
  </si>
  <si>
    <t>Inversión en subsidiarias</t>
  </si>
  <si>
    <t>Propiedad, planta y equipo neto</t>
  </si>
  <si>
    <t>Activos intangibles</t>
  </si>
  <si>
    <t>Total Activo No Corriente</t>
  </si>
  <si>
    <t>Pasivo Corriente</t>
  </si>
  <si>
    <t>Pasivos financieros</t>
  </si>
  <si>
    <t>Cuenta por pagar comerciales</t>
  </si>
  <si>
    <t>Cuentas por pagar partes relacionadas</t>
  </si>
  <si>
    <t>Pasivos por impuestos</t>
  </si>
  <si>
    <t>Otros pasivos</t>
  </si>
  <si>
    <t>Total Pasivo Corriente</t>
  </si>
  <si>
    <t>Pasivo No Corriente</t>
  </si>
  <si>
    <t xml:space="preserve">Pasivos financieros </t>
  </si>
  <si>
    <t>Otras cuentas por pagar</t>
  </si>
  <si>
    <t>Pasivos por financieros subsidiarias</t>
  </si>
  <si>
    <t>Otros pasivos largo plazo</t>
  </si>
  <si>
    <t>Total Pasivo No Corriente</t>
  </si>
  <si>
    <t xml:space="preserve">Acciones de inversión </t>
  </si>
  <si>
    <t>Reserva legal</t>
  </si>
  <si>
    <t>Total Pasivo</t>
  </si>
  <si>
    <t>Total pasivo y patrimonio</t>
  </si>
  <si>
    <t>ROI =</t>
  </si>
  <si>
    <t xml:space="preserve">INGRESOS TOTALES- COSTOS TOTALES </t>
  </si>
  <si>
    <t>ROIC=</t>
  </si>
  <si>
    <t>ROCE =</t>
  </si>
  <si>
    <t>ROS</t>
  </si>
  <si>
    <t>INGRESOS TOTALES</t>
  </si>
  <si>
    <t>CAPITAL EMPLEADO</t>
  </si>
  <si>
    <t xml:space="preserve"> </t>
  </si>
  <si>
    <t>CAPITAL INVERTIDO</t>
  </si>
  <si>
    <t>UTILIDAD OPERATIVA DESPUES IMPUESTO (NOPAT)</t>
  </si>
  <si>
    <t>COSTO DE LA FALLA</t>
  </si>
  <si>
    <t>ROI</t>
  </si>
  <si>
    <t>ROIC</t>
  </si>
  <si>
    <t>ROCE</t>
  </si>
  <si>
    <t>NOPAT</t>
  </si>
  <si>
    <t>Capital de trabajo</t>
  </si>
  <si>
    <t>Capital empleado</t>
  </si>
  <si>
    <t>Capital invertido</t>
  </si>
  <si>
    <t>TOTAL</t>
  </si>
  <si>
    <t>ROS=</t>
  </si>
  <si>
    <t>Return On Invested Capital</t>
  </si>
  <si>
    <t>Return On Capital Employed</t>
  </si>
  <si>
    <t>Return On Investments</t>
  </si>
  <si>
    <t>Return on equity</t>
  </si>
  <si>
    <t>Return on Assets</t>
  </si>
  <si>
    <t>La Rentabilidad sobre los Activos Netos</t>
  </si>
  <si>
    <t>Return On Sales</t>
  </si>
  <si>
    <t>Economic Value Added</t>
  </si>
  <si>
    <t>MESES</t>
  </si>
  <si>
    <t>INDICADOR</t>
  </si>
  <si>
    <t>Gastos de administración y Ventas</t>
  </si>
  <si>
    <t>DISMINUCIÓN FALLAS Y COSTOS</t>
  </si>
  <si>
    <t>COSTO PROMEDIO REPARACIÓN/H</t>
  </si>
  <si>
    <t>LUCRO CESANTE/HORA MAQUINA STD.</t>
  </si>
  <si>
    <t>MTBF=</t>
  </si>
  <si>
    <t>Tiempo de Operación (h)</t>
  </si>
  <si>
    <t xml:space="preserve">No. Fallas </t>
  </si>
  <si>
    <t>∑ Tiempo de paros</t>
  </si>
  <si>
    <t>MTTR=</t>
  </si>
  <si>
    <t>MTBF + MTTR</t>
  </si>
  <si>
    <t xml:space="preserve">DISPONIBILDIAD= </t>
  </si>
  <si>
    <t>COMPANIA XXX S.A</t>
  </si>
  <si>
    <t>VALOR HISTORICO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</si>
</sst>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&quot;$&quot;\ * #,##0_-;\-&quot;$&quot;\ * #,##0_-;_-&quot;$&quot;\ * &quot;-&quot;??_-;_-@_-"/>
    <numFmt numFmtId="167" formatCode="_-&quot;$&quot;* #,##0.00_-;\-&quot;$&quot;* #,##0.00_-;_-&quot;$&quot;* &quot;-&quot;??_-;_-@_-"/>
    <numFmt numFmtId="168" formatCode="#,##0_ ;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26262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262626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u val="singleAccounting"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i/>
      <sz val="13"/>
      <color theme="1"/>
      <name val="Aptos Narrow"/>
      <family val="2"/>
    </font>
    <font>
      <b/>
      <sz val="14"/>
      <color theme="1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thin">
        <color indexed="64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/>
      <diagonal/>
    </border>
    <border>
      <left style="medium">
        <color rgb="FFFFFF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FFFFFF"/>
      </right>
      <top/>
      <bottom style="thick">
        <color rgb="FFFFFFFF"/>
      </bottom>
      <diagonal/>
    </border>
    <border>
      <left style="thin">
        <color indexed="64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thin">
        <color indexed="64"/>
      </left>
      <right style="medium">
        <color rgb="FFFFFFFF"/>
      </right>
      <top style="medium">
        <color rgb="FFFFFFFF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27">
    <xf numFmtId="0" fontId="0" fillId="0" borderId="0" xfId="0"/>
    <xf numFmtId="0" fontId="0" fillId="2" borderId="0" xfId="0" applyFill="1" applyProtection="1">
      <protection locked="0"/>
    </xf>
    <xf numFmtId="164" fontId="0" fillId="2" borderId="0" xfId="1" applyNumberFormat="1" applyFont="1" applyFill="1" applyProtection="1">
      <protection locked="0"/>
    </xf>
    <xf numFmtId="164" fontId="0" fillId="2" borderId="0" xfId="1" applyNumberFormat="1" applyFont="1" applyFill="1" applyAlignment="1" applyProtection="1">
      <alignment horizontal="center"/>
      <protection locked="0"/>
    </xf>
    <xf numFmtId="0" fontId="12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164" fontId="0" fillId="5" borderId="19" xfId="1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165" fontId="0" fillId="0" borderId="13" xfId="2" applyNumberFormat="1" applyFont="1" applyFill="1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10" fontId="0" fillId="0" borderId="13" xfId="2" applyNumberFormat="1" applyFont="1" applyFill="1" applyBorder="1" applyAlignment="1" applyProtection="1">
      <alignment horizontal="center"/>
      <protection locked="0"/>
    </xf>
    <xf numFmtId="1" fontId="0" fillId="0" borderId="13" xfId="2" applyNumberFormat="1" applyFont="1" applyFill="1" applyBorder="1" applyAlignment="1" applyProtection="1">
      <alignment horizontal="center"/>
      <protection locked="0"/>
    </xf>
    <xf numFmtId="9" fontId="0" fillId="2" borderId="0" xfId="2" applyFont="1" applyFill="1" applyProtection="1">
      <protection locked="0"/>
    </xf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10" fontId="12" fillId="0" borderId="0" xfId="0" applyNumberFormat="1" applyFont="1" applyProtection="1">
      <protection locked="0"/>
    </xf>
    <xf numFmtId="166" fontId="12" fillId="0" borderId="0" xfId="0" applyNumberFormat="1" applyFont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10" fontId="0" fillId="0" borderId="14" xfId="2" applyNumberFormat="1" applyFont="1" applyFill="1" applyBorder="1" applyAlignment="1" applyProtection="1">
      <alignment horizontal="center"/>
      <protection locked="0"/>
    </xf>
    <xf numFmtId="1" fontId="0" fillId="0" borderId="14" xfId="2" applyNumberFormat="1" applyFont="1" applyFill="1" applyBorder="1" applyAlignment="1" applyProtection="1">
      <alignment horizontal="center"/>
      <protection locked="0"/>
    </xf>
    <xf numFmtId="0" fontId="18" fillId="2" borderId="0" xfId="0" applyFont="1" applyFill="1" applyProtection="1">
      <protection locked="0"/>
    </xf>
    <xf numFmtId="166" fontId="0" fillId="2" borderId="0" xfId="3" applyNumberFormat="1" applyFont="1" applyFill="1" applyProtection="1">
      <protection locked="0"/>
    </xf>
    <xf numFmtId="166" fontId="0" fillId="2" borderId="0" xfId="0" applyNumberFormat="1" applyFill="1" applyProtection="1">
      <protection locked="0"/>
    </xf>
    <xf numFmtId="166" fontId="2" fillId="2" borderId="0" xfId="0" applyNumberFormat="1" applyFont="1" applyFill="1" applyProtection="1">
      <protection locked="0"/>
    </xf>
    <xf numFmtId="0" fontId="0" fillId="2" borderId="0" xfId="0" applyFill="1" applyProtection="1">
      <protection hidden="1"/>
    </xf>
    <xf numFmtId="164" fontId="0" fillId="5" borderId="20" xfId="1" applyNumberFormat="1" applyFont="1" applyFill="1" applyBorder="1" applyAlignment="1" applyProtection="1">
      <alignment horizontal="center"/>
      <protection hidden="1"/>
    </xf>
    <xf numFmtId="0" fontId="12" fillId="2" borderId="0" xfId="0" applyFont="1" applyFill="1" applyProtection="1">
      <protection hidden="1"/>
    </xf>
    <xf numFmtId="44" fontId="0" fillId="5" borderId="27" xfId="3" applyFont="1" applyFill="1" applyBorder="1" applyAlignment="1" applyProtection="1">
      <alignment horizontal="center"/>
      <protection hidden="1"/>
    </xf>
    <xf numFmtId="166" fontId="0" fillId="5" borderId="27" xfId="3" applyNumberFormat="1" applyFont="1" applyFill="1" applyBorder="1" applyAlignment="1" applyProtection="1">
      <alignment horizontal="center"/>
      <protection hidden="1"/>
    </xf>
    <xf numFmtId="0" fontId="0" fillId="5" borderId="11" xfId="0" applyFill="1" applyBorder="1" applyProtection="1">
      <protection hidden="1"/>
    </xf>
    <xf numFmtId="164" fontId="0" fillId="5" borderId="20" xfId="1" applyNumberFormat="1" applyFont="1" applyFill="1" applyBorder="1" applyProtection="1">
      <protection hidden="1"/>
    </xf>
    <xf numFmtId="164" fontId="0" fillId="5" borderId="0" xfId="1" applyNumberFormat="1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0" fontId="6" fillId="3" borderId="2" xfId="0" applyFont="1" applyFill="1" applyBorder="1" applyAlignment="1" applyProtection="1">
      <alignment horizontal="center"/>
      <protection hidden="1"/>
    </xf>
    <xf numFmtId="0" fontId="2" fillId="5" borderId="11" xfId="0" applyFont="1" applyFill="1" applyBorder="1" applyProtection="1">
      <protection hidden="1"/>
    </xf>
    <xf numFmtId="0" fontId="2" fillId="5" borderId="0" xfId="0" applyFont="1" applyFill="1" applyProtection="1">
      <protection hidden="1"/>
    </xf>
    <xf numFmtId="0" fontId="6" fillId="3" borderId="4" xfId="0" applyFont="1" applyFill="1" applyBorder="1" applyAlignment="1" applyProtection="1">
      <alignment horizontal="center"/>
      <protection hidden="1"/>
    </xf>
    <xf numFmtId="164" fontId="16" fillId="5" borderId="20" xfId="1" applyNumberFormat="1" applyFont="1" applyFill="1" applyBorder="1" applyProtection="1">
      <protection hidden="1"/>
    </xf>
    <xf numFmtId="9" fontId="0" fillId="2" borderId="0" xfId="2" applyFont="1" applyFill="1" applyProtection="1">
      <protection hidden="1"/>
    </xf>
    <xf numFmtId="43" fontId="0" fillId="2" borderId="0" xfId="1" applyFont="1" applyFill="1" applyProtection="1">
      <protection hidden="1"/>
    </xf>
    <xf numFmtId="0" fontId="22" fillId="5" borderId="30" xfId="0" applyFont="1" applyFill="1" applyBorder="1" applyAlignment="1" applyProtection="1">
      <alignment horizontal="center" vertical="center" wrapText="1" readingOrder="1"/>
      <protection hidden="1"/>
    </xf>
    <xf numFmtId="0" fontId="22" fillId="5" borderId="31" xfId="0" applyFont="1" applyFill="1" applyBorder="1" applyAlignment="1" applyProtection="1">
      <alignment horizontal="center" vertical="center" wrapText="1" readingOrder="1"/>
      <protection hidden="1"/>
    </xf>
    <xf numFmtId="0" fontId="22" fillId="5" borderId="32" xfId="0" applyFont="1" applyFill="1" applyBorder="1" applyAlignment="1" applyProtection="1">
      <alignment horizontal="center" vertical="center" wrapText="1" readingOrder="1"/>
      <protection hidden="1"/>
    </xf>
    <xf numFmtId="0" fontId="22" fillId="5" borderId="33" xfId="0" applyFont="1" applyFill="1" applyBorder="1" applyAlignment="1" applyProtection="1">
      <alignment horizontal="center" vertical="center" wrapText="1" readingOrder="1"/>
      <protection hidden="1"/>
    </xf>
    <xf numFmtId="0" fontId="0" fillId="0" borderId="0" xfId="0" applyProtection="1">
      <protection hidden="1"/>
    </xf>
    <xf numFmtId="0" fontId="3" fillId="5" borderId="13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Protection="1">
      <protection hidden="1"/>
    </xf>
    <xf numFmtId="164" fontId="2" fillId="5" borderId="20" xfId="1" applyNumberFormat="1" applyFont="1" applyFill="1" applyBorder="1" applyProtection="1">
      <protection hidden="1"/>
    </xf>
    <xf numFmtId="0" fontId="5" fillId="3" borderId="2" xfId="0" applyFont="1" applyFill="1" applyBorder="1" applyAlignment="1" applyProtection="1">
      <alignment horizontal="center"/>
      <protection hidden="1"/>
    </xf>
    <xf numFmtId="0" fontId="14" fillId="5" borderId="34" xfId="0" applyFont="1" applyFill="1" applyBorder="1" applyAlignment="1" applyProtection="1">
      <alignment horizontal="center" vertical="center" wrapText="1" readingOrder="1"/>
      <protection hidden="1"/>
    </xf>
    <xf numFmtId="164" fontId="10" fillId="4" borderId="29" xfId="1" applyNumberFormat="1" applyFont="1" applyFill="1" applyBorder="1" applyAlignment="1" applyProtection="1">
      <alignment vertical="top" wrapText="1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165" fontId="15" fillId="5" borderId="13" xfId="2" applyNumberFormat="1" applyFont="1" applyFill="1" applyBorder="1" applyProtection="1">
      <protection hidden="1"/>
    </xf>
    <xf numFmtId="10" fontId="12" fillId="0" borderId="0" xfId="0" applyNumberFormat="1" applyFont="1" applyProtection="1">
      <protection hidden="1"/>
    </xf>
    <xf numFmtId="9" fontId="0" fillId="2" borderId="0" xfId="0" applyNumberFormat="1" applyFill="1" applyProtection="1">
      <protection hidden="1"/>
    </xf>
    <xf numFmtId="0" fontId="5" fillId="3" borderId="4" xfId="0" applyFont="1" applyFill="1" applyBorder="1" applyAlignment="1" applyProtection="1">
      <alignment horizontal="center"/>
      <protection hidden="1"/>
    </xf>
    <xf numFmtId="0" fontId="14" fillId="5" borderId="35" xfId="0" applyFont="1" applyFill="1" applyBorder="1" applyAlignment="1" applyProtection="1">
      <alignment horizontal="center" vertical="center" wrapText="1" readingOrder="1"/>
      <protection hidden="1"/>
    </xf>
    <xf numFmtId="164" fontId="10" fillId="4" borderId="8" xfId="1" applyNumberFormat="1" applyFont="1" applyFill="1" applyBorder="1" applyAlignment="1" applyProtection="1">
      <alignment vertical="top" wrapText="1"/>
      <protection hidden="1"/>
    </xf>
    <xf numFmtId="164" fontId="2" fillId="5" borderId="0" xfId="1" applyNumberFormat="1" applyFont="1" applyFill="1" applyBorder="1" applyAlignment="1" applyProtection="1">
      <alignment horizontal="center"/>
      <protection hidden="1"/>
    </xf>
    <xf numFmtId="164" fontId="2" fillId="5" borderId="20" xfId="1" applyNumberFormat="1" applyFont="1" applyFill="1" applyBorder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3" fontId="10" fillId="4" borderId="8" xfId="0" applyNumberFormat="1" applyFont="1" applyFill="1" applyBorder="1" applyAlignment="1" applyProtection="1">
      <alignment vertical="top" wrapText="1"/>
      <protection hidden="1"/>
    </xf>
    <xf numFmtId="166" fontId="13" fillId="5" borderId="17" xfId="3" applyNumberFormat="1" applyFont="1" applyFill="1" applyBorder="1" applyAlignment="1" applyProtection="1">
      <alignment horizontal="center"/>
      <protection hidden="1"/>
    </xf>
    <xf numFmtId="9" fontId="0" fillId="5" borderId="11" xfId="0" applyNumberFormat="1" applyFill="1" applyBorder="1" applyProtection="1">
      <protection hidden="1"/>
    </xf>
    <xf numFmtId="168" fontId="15" fillId="5" borderId="13" xfId="3" applyNumberFormat="1" applyFont="1" applyFill="1" applyBorder="1" applyProtection="1">
      <protection hidden="1"/>
    </xf>
    <xf numFmtId="0" fontId="0" fillId="2" borderId="0" xfId="0" applyFill="1" applyAlignment="1" applyProtection="1">
      <alignment horizontal="left"/>
      <protection hidden="1"/>
    </xf>
    <xf numFmtId="164" fontId="0" fillId="0" borderId="0" xfId="0" applyNumberFormat="1" applyProtection="1">
      <protection hidden="1"/>
    </xf>
    <xf numFmtId="43" fontId="2" fillId="2" borderId="0" xfId="1" applyFont="1" applyFill="1" applyProtection="1">
      <protection hidden="1"/>
    </xf>
    <xf numFmtId="0" fontId="17" fillId="3" borderId="2" xfId="0" applyFont="1" applyFill="1" applyBorder="1" applyAlignment="1" applyProtection="1">
      <alignment horizontal="center"/>
      <protection hidden="1"/>
    </xf>
    <xf numFmtId="165" fontId="0" fillId="0" borderId="0" xfId="2" applyNumberFormat="1" applyFont="1" applyProtection="1">
      <protection hidden="1"/>
    </xf>
    <xf numFmtId="0" fontId="2" fillId="5" borderId="12" xfId="0" applyFont="1" applyFill="1" applyBorder="1" applyProtection="1">
      <protection hidden="1"/>
    </xf>
    <xf numFmtId="164" fontId="2" fillId="5" borderId="21" xfId="1" applyNumberFormat="1" applyFont="1" applyFill="1" applyBorder="1" applyProtection="1">
      <protection hidden="1"/>
    </xf>
    <xf numFmtId="164" fontId="0" fillId="2" borderId="0" xfId="1" applyNumberFormat="1" applyFont="1" applyFill="1" applyProtection="1">
      <protection hidden="1"/>
    </xf>
    <xf numFmtId="0" fontId="14" fillId="5" borderId="36" xfId="0" applyFont="1" applyFill="1" applyBorder="1" applyAlignment="1" applyProtection="1">
      <alignment horizontal="center" vertical="center" wrapText="1" readingOrder="1"/>
      <protection hidden="1"/>
    </xf>
    <xf numFmtId="9" fontId="10" fillId="4" borderId="37" xfId="2" applyFont="1" applyFill="1" applyBorder="1" applyAlignment="1" applyProtection="1">
      <alignment vertical="top" wrapText="1"/>
      <protection hidden="1"/>
    </xf>
    <xf numFmtId="166" fontId="0" fillId="2" borderId="0" xfId="0" applyNumberFormat="1" applyFill="1" applyProtection="1">
      <protection hidden="1"/>
    </xf>
    <xf numFmtId="0" fontId="8" fillId="2" borderId="0" xfId="0" applyFont="1" applyFill="1" applyProtection="1">
      <protection hidden="1"/>
    </xf>
    <xf numFmtId="0" fontId="8" fillId="0" borderId="0" xfId="0" applyFont="1" applyProtection="1">
      <protection hidden="1"/>
    </xf>
    <xf numFmtId="164" fontId="0" fillId="0" borderId="0" xfId="1" applyNumberFormat="1" applyFont="1" applyProtection="1">
      <protection hidden="1"/>
    </xf>
    <xf numFmtId="0" fontId="0" fillId="3" borderId="1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7" fillId="3" borderId="6" xfId="0" applyFont="1" applyFill="1" applyBorder="1" applyAlignment="1" applyProtection="1">
      <alignment horizontal="left" vertical="center" readingOrder="1"/>
      <protection hidden="1"/>
    </xf>
    <xf numFmtId="0" fontId="8" fillId="3" borderId="7" xfId="0" applyFont="1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4" xfId="0" applyFill="1" applyBorder="1" applyProtection="1">
      <protection hidden="1"/>
    </xf>
    <xf numFmtId="164" fontId="0" fillId="5" borderId="9" xfId="1" applyNumberFormat="1" applyFont="1" applyFill="1" applyBorder="1" applyAlignment="1" applyProtection="1">
      <alignment horizontal="center"/>
      <protection hidden="1"/>
    </xf>
    <xf numFmtId="0" fontId="2" fillId="5" borderId="9" xfId="0" applyFont="1" applyFill="1" applyBorder="1" applyProtection="1">
      <protection hidden="1"/>
    </xf>
    <xf numFmtId="164" fontId="2" fillId="5" borderId="21" xfId="1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Alignment="1" applyProtection="1">
      <alignment horizontal="left" vertical="center" readingOrder="1"/>
      <protection hidden="1"/>
    </xf>
    <xf numFmtId="164" fontId="0" fillId="2" borderId="0" xfId="1" applyNumberFormat="1" applyFont="1" applyFill="1" applyAlignment="1" applyProtection="1">
      <alignment horizontal="center"/>
      <protection hidden="1"/>
    </xf>
    <xf numFmtId="0" fontId="23" fillId="2" borderId="23" xfId="0" applyFont="1" applyFill="1" applyBorder="1" applyAlignment="1" applyProtection="1">
      <alignment horizontal="center" vertical="center" wrapText="1"/>
      <protection locked="0"/>
    </xf>
    <xf numFmtId="0" fontId="23" fillId="2" borderId="24" xfId="0" applyFont="1" applyFill="1" applyBorder="1" applyAlignment="1" applyProtection="1">
      <alignment horizontal="center" vertical="center" wrapText="1"/>
      <protection locked="0"/>
    </xf>
    <xf numFmtId="0" fontId="23" fillId="0" borderId="24" xfId="0" applyFont="1" applyBorder="1" applyAlignment="1" applyProtection="1">
      <alignment horizontal="center" vertical="center" wrapText="1"/>
      <protection locked="0"/>
    </xf>
    <xf numFmtId="0" fontId="23" fillId="5" borderId="25" xfId="0" applyFont="1" applyFill="1" applyBorder="1" applyAlignment="1" applyProtection="1">
      <alignment horizontal="center" vertical="center" wrapText="1"/>
      <protection hidden="1"/>
    </xf>
    <xf numFmtId="0" fontId="0" fillId="5" borderId="12" xfId="0" applyFill="1" applyBorder="1" applyProtection="1">
      <protection hidden="1"/>
    </xf>
    <xf numFmtId="10" fontId="11" fillId="4" borderId="22" xfId="2" applyNumberFormat="1" applyFont="1" applyFill="1" applyBorder="1" applyAlignment="1" applyProtection="1">
      <alignment horizontal="center" vertical="center" wrapText="1"/>
      <protection hidden="1"/>
    </xf>
    <xf numFmtId="10" fontId="11" fillId="4" borderId="0" xfId="2" applyNumberFormat="1" applyFont="1" applyFill="1" applyBorder="1" applyAlignment="1" applyProtection="1">
      <alignment horizontal="center" vertical="center" wrapText="1"/>
      <protection hidden="1"/>
    </xf>
    <xf numFmtId="10" fontId="11" fillId="4" borderId="9" xfId="2" applyNumberFormat="1" applyFont="1" applyFill="1" applyBorder="1" applyAlignment="1" applyProtection="1">
      <alignment horizontal="center" vertical="center" wrapText="1"/>
      <protection hidden="1"/>
    </xf>
    <xf numFmtId="166" fontId="11" fillId="4" borderId="19" xfId="3" applyNumberFormat="1" applyFont="1" applyFill="1" applyBorder="1" applyAlignment="1" applyProtection="1">
      <alignment horizontal="center" vertical="center" wrapText="1"/>
      <protection hidden="1"/>
    </xf>
    <xf numFmtId="166" fontId="11" fillId="4" borderId="20" xfId="3" applyNumberFormat="1" applyFont="1" applyFill="1" applyBorder="1" applyAlignment="1" applyProtection="1">
      <alignment horizontal="center" vertical="center" wrapText="1"/>
      <protection hidden="1"/>
    </xf>
    <xf numFmtId="166" fontId="11" fillId="4" borderId="21" xfId="3" applyNumberFormat="1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right" vertical="center"/>
      <protection hidden="1"/>
    </xf>
    <xf numFmtId="0" fontId="4" fillId="3" borderId="3" xfId="0" applyFont="1" applyFill="1" applyBorder="1" applyAlignment="1" applyProtection="1">
      <alignment horizontal="right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3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5" borderId="11" xfId="0" applyFont="1" applyFill="1" applyBorder="1" applyAlignment="1" applyProtection="1">
      <alignment horizontal="center"/>
      <protection hidden="1"/>
    </xf>
    <xf numFmtId="0" fontId="2" fillId="5" borderId="20" xfId="0" applyFont="1" applyFill="1" applyBorder="1" applyAlignment="1" applyProtection="1">
      <alignment horizontal="center"/>
      <protection hidden="1"/>
    </xf>
    <xf numFmtId="0" fontId="2" fillId="5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locked="0"/>
    </xf>
    <xf numFmtId="0" fontId="2" fillId="5" borderId="10" xfId="0" applyFont="1" applyFill="1" applyBorder="1" applyAlignment="1" applyProtection="1">
      <alignment horizontal="center"/>
      <protection locked="0"/>
    </xf>
    <xf numFmtId="0" fontId="2" fillId="5" borderId="19" xfId="0" applyFont="1" applyFill="1" applyBorder="1" applyAlignment="1" applyProtection="1">
      <alignment horizontal="center"/>
      <protection locked="0"/>
    </xf>
    <xf numFmtId="0" fontId="2" fillId="5" borderId="22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19" fillId="2" borderId="0" xfId="0" applyFont="1" applyFill="1" applyAlignment="1" applyProtection="1">
      <alignment horizontal="right" vertical="center"/>
      <protection hidden="1"/>
    </xf>
    <xf numFmtId="0" fontId="20" fillId="2" borderId="9" xfId="0" applyFont="1" applyFill="1" applyBorder="1" applyAlignment="1" applyProtection="1">
      <alignment horizontal="center"/>
      <protection hidden="1"/>
    </xf>
    <xf numFmtId="0" fontId="20" fillId="2" borderId="22" xfId="0" applyFont="1" applyFill="1" applyBorder="1" applyAlignment="1" applyProtection="1">
      <alignment horizontal="center"/>
      <protection hidden="1"/>
    </xf>
    <xf numFmtId="0" fontId="21" fillId="2" borderId="9" xfId="0" applyFont="1" applyFill="1" applyBorder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right" vertical="center"/>
      <protection hidden="1"/>
    </xf>
  </cellXfs>
  <cellStyles count="5">
    <cellStyle name="Millares" xfId="1" builtinId="3"/>
    <cellStyle name="Moneda" xfId="3" builtinId="4"/>
    <cellStyle name="Moneda 2" xfId="4" xr:uid="{FF248435-3A8B-4D59-A0A5-F4DBEACB8B3F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714375</xdr:colOff>
      <xdr:row>24</xdr:row>
      <xdr:rowOff>123825</xdr:rowOff>
    </xdr:from>
    <xdr:to>
      <xdr:col>28</xdr:col>
      <xdr:colOff>714375</xdr:colOff>
      <xdr:row>29</xdr:row>
      <xdr:rowOff>40836</xdr:rowOff>
    </xdr:to>
    <xdr:sp macro="" textlink="">
      <xdr:nvSpPr>
        <xdr:cNvPr id="2" name="CuadroTexto 52">
          <a:extLst>
            <a:ext uri="{FF2B5EF4-FFF2-40B4-BE49-F238E27FC236}">
              <a16:creationId xmlns:a16="http://schemas.microsoft.com/office/drawing/2014/main" id="{4B6243F8-D5E1-47B2-9740-55AABD5B9CF2}"/>
            </a:ext>
          </a:extLst>
        </xdr:cNvPr>
        <xdr:cNvSpPr txBox="1"/>
      </xdr:nvSpPr>
      <xdr:spPr>
        <a:xfrm>
          <a:off x="23755350" y="6219825"/>
          <a:ext cx="6953250" cy="100286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O" sz="1000" b="1"/>
            <a:t>NOPAT: </a:t>
          </a:r>
          <a:r>
            <a:rPr lang="es-CO" sz="1000"/>
            <a:t>Utilidad Operacional después de Impuestos</a:t>
          </a:r>
        </a:p>
        <a:p>
          <a:endParaRPr lang="es-CO" sz="1000"/>
        </a:p>
        <a:p>
          <a:r>
            <a:rPr lang="es-CO" sz="1000" b="1"/>
            <a:t>Capital Invertido</a:t>
          </a:r>
          <a:r>
            <a:rPr lang="es-CO" sz="1000"/>
            <a:t>: Capital de trabajo(Activo corriente-pasivo corriente)+ total activos no corriente - pasivos no corrientes sin intereses</a:t>
          </a:r>
        </a:p>
        <a:p>
          <a:r>
            <a:rPr lang="es-CO" sz="1000" b="1"/>
            <a:t>Capital</a:t>
          </a:r>
          <a:r>
            <a:rPr lang="es-CO" sz="1000" b="1" baseline="0"/>
            <a:t> empleado: </a:t>
          </a:r>
          <a:r>
            <a:rPr lang="es-CO" sz="1000" b="0" baseline="0"/>
            <a:t>Activos totales- pasivo corriente</a:t>
          </a:r>
        </a:p>
        <a:p>
          <a:endParaRPr lang="es-CO" sz="1000" b="1"/>
        </a:p>
      </xdr:txBody>
    </xdr:sp>
    <xdr:clientData/>
  </xdr:twoCellAnchor>
  <xdr:twoCellAnchor>
    <xdr:from>
      <xdr:col>21</xdr:col>
      <xdr:colOff>676275</xdr:colOff>
      <xdr:row>20</xdr:row>
      <xdr:rowOff>19050</xdr:rowOff>
    </xdr:from>
    <xdr:to>
      <xdr:col>26</xdr:col>
      <xdr:colOff>333375</xdr:colOff>
      <xdr:row>24</xdr:row>
      <xdr:rowOff>240861</xdr:rowOff>
    </xdr:to>
    <xdr:sp macro="" textlink="">
      <xdr:nvSpPr>
        <xdr:cNvPr id="3" name="CuadroTexto 52">
          <a:extLst>
            <a:ext uri="{FF2B5EF4-FFF2-40B4-BE49-F238E27FC236}">
              <a16:creationId xmlns:a16="http://schemas.microsoft.com/office/drawing/2014/main" id="{E768B94D-AE4A-4B71-810D-61F29578DF89}"/>
            </a:ext>
          </a:extLst>
        </xdr:cNvPr>
        <xdr:cNvSpPr txBox="1"/>
      </xdr:nvSpPr>
      <xdr:spPr>
        <a:xfrm>
          <a:off x="23717250" y="5334000"/>
          <a:ext cx="4619625" cy="100286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O" sz="1000" b="1"/>
            <a:t>NOPAT: </a:t>
          </a:r>
          <a:r>
            <a:rPr lang="es-CO" sz="1000"/>
            <a:t>Utilidad Operacional después de Impuestos</a:t>
          </a:r>
        </a:p>
        <a:p>
          <a:endParaRPr lang="es-CO" sz="1000"/>
        </a:p>
        <a:p>
          <a:r>
            <a:rPr lang="es-CO" sz="1000" b="1"/>
            <a:t>Capital Invertido</a:t>
          </a:r>
          <a:r>
            <a:rPr lang="es-CO" sz="1000"/>
            <a:t>: Capital de trabajo(Activo corriente-pasivo corriente)+ total activos no corriente - pasivos no corrientes sin intereses</a:t>
          </a:r>
        </a:p>
        <a:p>
          <a:r>
            <a:rPr lang="es-CO" sz="1000" b="1"/>
            <a:t>Capital</a:t>
          </a:r>
          <a:r>
            <a:rPr lang="es-CO" sz="1000" b="1" baseline="0"/>
            <a:t> empleado: </a:t>
          </a:r>
          <a:r>
            <a:rPr lang="es-CO" sz="1000" b="0" baseline="0"/>
            <a:t>Activos totales- pasivo corriente</a:t>
          </a:r>
        </a:p>
        <a:p>
          <a:endParaRPr lang="es-CO" sz="1000" b="1"/>
        </a:p>
      </xdr:txBody>
    </xdr:sp>
    <xdr:clientData/>
  </xdr:twoCellAnchor>
  <xdr:oneCellAnchor>
    <xdr:from>
      <xdr:col>0</xdr:col>
      <xdr:colOff>228599</xdr:colOff>
      <xdr:row>23</xdr:row>
      <xdr:rowOff>28575</xdr:rowOff>
    </xdr:from>
    <xdr:ext cx="3762376" cy="1470146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B683841-71F1-4960-88A2-3C27CAD16B6D}"/>
            </a:ext>
          </a:extLst>
        </xdr:cNvPr>
        <xdr:cNvSpPr txBox="1"/>
      </xdr:nvSpPr>
      <xdr:spPr>
        <a:xfrm>
          <a:off x="228599" y="5934075"/>
          <a:ext cx="3762376" cy="1470146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100" b="1"/>
            <a:t>Relación</a:t>
          </a:r>
          <a:r>
            <a:rPr lang="es-CO" sz="1100" b="1" baseline="0"/>
            <a:t> de Costos Efectividad </a:t>
          </a:r>
        </a:p>
        <a:p>
          <a:pPr algn="ctr"/>
          <a:endParaRPr lang="es-CO" sz="1100" b="1" baseline="0"/>
        </a:p>
        <a:p>
          <a:r>
            <a:rPr lang="es-CO" sz="1100" b="1"/>
            <a:t>RCE=</a:t>
          </a:r>
          <a:r>
            <a:rPr lang="es-CO" sz="1100" b="1" baseline="0"/>
            <a:t> </a:t>
          </a:r>
          <a:r>
            <a:rPr lang="es-CO" sz="1100" b="1" u="sng" baseline="0"/>
            <a:t>Costo de la consecuencia de falla </a:t>
          </a:r>
          <a:r>
            <a:rPr lang="es-CO" sz="1100" b="1" u="none" baseline="0"/>
            <a:t>= 2</a:t>
          </a:r>
          <a:endParaRPr lang="es-CO" sz="1100" b="1" u="sng" baseline="0"/>
        </a:p>
        <a:p>
          <a:r>
            <a:rPr lang="es-CO" sz="1100" b="1" u="none" baseline="0"/>
            <a:t>           Costo plan mmto propuesto</a:t>
          </a:r>
        </a:p>
        <a:p>
          <a:endParaRPr lang="es-CO" sz="1100" b="1" u="none" baseline="0"/>
        </a:p>
        <a:p>
          <a:r>
            <a:rPr lang="es-CO" sz="1100" b="1" u="none" baseline="0"/>
            <a:t>Costo plan de mmto = </a:t>
          </a:r>
          <a:r>
            <a:rPr lang="es-CO" sz="1100" b="1" u="sng" baseline="0"/>
            <a:t>Costo de la consecuencia de la falla</a:t>
          </a:r>
        </a:p>
        <a:p>
          <a:r>
            <a:rPr lang="es-CO" sz="1100" b="1" u="none" baseline="0"/>
            <a:t>                                                                       2</a:t>
          </a:r>
        </a:p>
        <a:p>
          <a:endParaRPr lang="es-CO" sz="1100" b="1" u="sng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Personalizado 9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D7D31"/>
      </a:accent1>
      <a:accent2>
        <a:srgbClr val="5B9BD5"/>
      </a:accent2>
      <a:accent3>
        <a:srgbClr val="70AD47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E1B0F-87E9-4D50-988F-3E33AC4E1F27}">
  <sheetPr>
    <tabColor theme="5" tint="-0.249977111117893"/>
  </sheetPr>
  <dimension ref="A1:AQ399"/>
  <sheetViews>
    <sheetView tabSelected="1" topLeftCell="A15" workbookViewId="0">
      <selection activeCell="M7" sqref="M7"/>
    </sheetView>
  </sheetViews>
  <sheetFormatPr baseColWidth="10" defaultColWidth="11.5703125" defaultRowHeight="15" x14ac:dyDescent="0.25"/>
  <cols>
    <col min="1" max="1" width="8" style="16" customWidth="1"/>
    <col min="2" max="10" width="13.42578125" style="16" customWidth="1"/>
    <col min="11" max="11" width="5.28515625" style="1" customWidth="1"/>
    <col min="12" max="12" width="33" style="1" customWidth="1"/>
    <col min="13" max="13" width="15.140625" style="2" bestFit="1" customWidth="1"/>
    <col min="14" max="14" width="3.140625" style="1" customWidth="1"/>
    <col min="15" max="15" width="30.42578125" style="1" customWidth="1"/>
    <col min="16" max="16" width="13.140625" style="3" customWidth="1"/>
    <col min="17" max="17" width="34.42578125" style="1" customWidth="1"/>
    <col min="18" max="18" width="11.42578125" style="3"/>
    <col min="19" max="19" width="14.140625" style="1" bestFit="1" customWidth="1"/>
    <col min="20" max="20" width="18.28515625" style="1" customWidth="1"/>
    <col min="21" max="21" width="39.5703125" style="1" customWidth="1"/>
    <col min="22" max="22" width="11.42578125" style="1"/>
    <col min="23" max="23" width="22" style="16" customWidth="1"/>
    <col min="24" max="24" width="18.140625" style="16" customWidth="1"/>
    <col min="25" max="26" width="11.5703125" style="16"/>
    <col min="27" max="27" width="14.7109375" style="16" customWidth="1"/>
    <col min="28" max="28" width="15.140625" style="16" bestFit="1" customWidth="1"/>
    <col min="29" max="31" width="11.5703125" style="16"/>
    <col min="32" max="32" width="15.28515625" style="16" customWidth="1"/>
    <col min="33" max="33" width="11.5703125" style="16"/>
    <col min="34" max="34" width="14.85546875" style="16" customWidth="1"/>
    <col min="35" max="35" width="21.42578125" style="16" customWidth="1"/>
    <col min="36" max="39" width="11.5703125" style="17" bestFit="1" customWidth="1"/>
    <col min="40" max="40" width="14.140625" style="17" bestFit="1" customWidth="1"/>
    <col min="41" max="43" width="11.42578125" style="17" customWidth="1"/>
    <col min="44" max="16384" width="11.5703125" style="16"/>
  </cols>
  <sheetData>
    <row r="1" spans="1:43" s="1" customFormat="1" x14ac:dyDescent="0.25">
      <c r="M1" s="2"/>
      <c r="P1" s="3"/>
      <c r="R1" s="3"/>
      <c r="AJ1" s="4"/>
      <c r="AK1" s="4"/>
      <c r="AL1" s="4"/>
      <c r="AM1" s="4"/>
      <c r="AN1" s="4"/>
      <c r="AO1" s="4"/>
      <c r="AP1" s="4"/>
      <c r="AQ1" s="4"/>
    </row>
    <row r="2" spans="1:43" s="1" customFormat="1" ht="42.75" customHeight="1" thickBot="1" x14ac:dyDescent="0.3">
      <c r="A2" s="117" t="s">
        <v>40</v>
      </c>
      <c r="B2" s="117"/>
      <c r="L2" s="118" t="s">
        <v>121</v>
      </c>
      <c r="M2" s="119"/>
      <c r="O2" s="118" t="s">
        <v>121</v>
      </c>
      <c r="P2" s="120"/>
      <c r="Q2" s="120"/>
      <c r="R2" s="6"/>
      <c r="AJ2" s="4"/>
      <c r="AK2" s="4"/>
      <c r="AL2" s="4"/>
      <c r="AM2" s="4"/>
      <c r="AN2" s="4"/>
      <c r="AO2" s="4"/>
      <c r="AP2" s="4"/>
      <c r="AQ2" s="4"/>
    </row>
    <row r="3" spans="1:43" s="1" customFormat="1" ht="38.25" x14ac:dyDescent="0.25">
      <c r="A3" s="96" t="s">
        <v>108</v>
      </c>
      <c r="B3" s="97" t="s">
        <v>43</v>
      </c>
      <c r="C3" s="97" t="s">
        <v>42</v>
      </c>
      <c r="D3" s="98" t="s">
        <v>44</v>
      </c>
      <c r="E3" s="98" t="s">
        <v>45</v>
      </c>
      <c r="F3" s="98" t="s">
        <v>46</v>
      </c>
      <c r="G3" s="98" t="s">
        <v>47</v>
      </c>
      <c r="H3" s="98" t="s">
        <v>112</v>
      </c>
      <c r="I3" s="98" t="s">
        <v>113</v>
      </c>
      <c r="J3" s="99" t="s">
        <v>90</v>
      </c>
      <c r="K3" s="30"/>
      <c r="L3" s="114" t="s">
        <v>8</v>
      </c>
      <c r="M3" s="115"/>
      <c r="N3" s="30"/>
      <c r="O3" s="114" t="s">
        <v>35</v>
      </c>
      <c r="P3" s="116"/>
      <c r="Q3" s="116"/>
      <c r="R3" s="31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2"/>
      <c r="AK3" s="4"/>
      <c r="AL3" s="4"/>
      <c r="AM3" s="4"/>
      <c r="AN3" s="4"/>
      <c r="AO3" s="4"/>
      <c r="AP3" s="4"/>
      <c r="AQ3" s="4"/>
    </row>
    <row r="4" spans="1:43" s="1" customFormat="1" x14ac:dyDescent="0.25">
      <c r="A4" s="7">
        <v>1</v>
      </c>
      <c r="B4" s="8">
        <f>24*25</f>
        <v>600</v>
      </c>
      <c r="C4" s="8">
        <v>0</v>
      </c>
      <c r="D4" s="9">
        <v>0</v>
      </c>
      <c r="E4" s="10">
        <v>0</v>
      </c>
      <c r="F4" s="9"/>
      <c r="G4" s="11">
        <v>1</v>
      </c>
      <c r="H4" s="11"/>
      <c r="I4" s="11"/>
      <c r="J4" s="33">
        <v>0</v>
      </c>
      <c r="K4" s="30"/>
      <c r="L4" s="114" t="s">
        <v>54</v>
      </c>
      <c r="M4" s="115"/>
      <c r="N4" s="30"/>
      <c r="O4" s="114" t="s">
        <v>54</v>
      </c>
      <c r="P4" s="116"/>
      <c r="Q4" s="116"/>
      <c r="R4" s="31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2"/>
      <c r="AK4" s="4"/>
      <c r="AL4" s="4"/>
      <c r="AM4" s="4"/>
      <c r="AN4" s="4"/>
      <c r="AO4" s="4"/>
      <c r="AP4" s="4"/>
      <c r="AQ4" s="4"/>
    </row>
    <row r="5" spans="1:43" s="1" customFormat="1" ht="18.75" customHeight="1" thickBot="1" x14ac:dyDescent="0.3">
      <c r="A5" s="7">
        <v>2</v>
      </c>
      <c r="B5" s="8">
        <f>24*28</f>
        <v>672</v>
      </c>
      <c r="C5" s="8">
        <v>8</v>
      </c>
      <c r="D5" s="10">
        <v>16</v>
      </c>
      <c r="E5" s="12">
        <f t="shared" ref="E5:E15" si="0">+B5/C5</f>
        <v>84</v>
      </c>
      <c r="F5" s="12">
        <f t="shared" ref="F5:F15" si="1">+D5/C5</f>
        <v>2</v>
      </c>
      <c r="G5" s="13">
        <f>+E5/(E5+F5)</f>
        <v>0.97674418604651159</v>
      </c>
      <c r="H5" s="14">
        <v>150</v>
      </c>
      <c r="I5" s="14">
        <v>220</v>
      </c>
      <c r="J5" s="34">
        <f>+(H5+I5)*D5</f>
        <v>5920</v>
      </c>
      <c r="K5" s="30"/>
      <c r="L5" s="114" t="s">
        <v>55</v>
      </c>
      <c r="M5" s="115"/>
      <c r="N5" s="30"/>
      <c r="O5" s="114" t="s">
        <v>55</v>
      </c>
      <c r="P5" s="116"/>
      <c r="Q5" s="116"/>
      <c r="R5" s="31"/>
      <c r="S5" s="30"/>
      <c r="T5" s="30" t="s">
        <v>104</v>
      </c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2"/>
      <c r="AK5" s="4"/>
      <c r="AL5" s="4"/>
      <c r="AM5" s="4"/>
      <c r="AN5" s="4"/>
      <c r="AO5" s="4"/>
      <c r="AP5" s="4"/>
      <c r="AQ5" s="4"/>
    </row>
    <row r="6" spans="1:43" s="1" customFormat="1" ht="19.5" customHeight="1" x14ac:dyDescent="0.25">
      <c r="A6" s="7">
        <v>3</v>
      </c>
      <c r="B6" s="8">
        <f>24*20</f>
        <v>480</v>
      </c>
      <c r="C6" s="8">
        <v>12</v>
      </c>
      <c r="D6" s="10">
        <v>18</v>
      </c>
      <c r="E6" s="12">
        <f t="shared" si="0"/>
        <v>40</v>
      </c>
      <c r="F6" s="12">
        <f t="shared" si="1"/>
        <v>1.5</v>
      </c>
      <c r="G6" s="13">
        <f t="shared" ref="G6:G9" si="2">+E6/(E6+F6)</f>
        <v>0.96385542168674698</v>
      </c>
      <c r="H6" s="14">
        <v>210</v>
      </c>
      <c r="I6" s="14">
        <v>220</v>
      </c>
      <c r="J6" s="34">
        <f t="shared" ref="J6:J15" si="3">+(H6+I6)*D6</f>
        <v>7740</v>
      </c>
      <c r="K6" s="30"/>
      <c r="L6" s="35"/>
      <c r="M6" s="36"/>
      <c r="N6" s="30"/>
      <c r="O6" s="35"/>
      <c r="P6" s="37"/>
      <c r="Q6" s="38"/>
      <c r="R6" s="31"/>
      <c r="S6" s="30"/>
      <c r="T6" s="107" t="s">
        <v>10</v>
      </c>
      <c r="U6" s="39" t="s">
        <v>11</v>
      </c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2"/>
      <c r="AK6" s="4"/>
      <c r="AL6" s="4"/>
      <c r="AM6" s="4"/>
      <c r="AN6" s="4"/>
      <c r="AO6" s="4"/>
      <c r="AP6" s="4"/>
      <c r="AQ6" s="4"/>
    </row>
    <row r="7" spans="1:43" s="1" customFormat="1" ht="18.75" customHeight="1" thickBot="1" x14ac:dyDescent="0.3">
      <c r="A7" s="7">
        <v>4</v>
      </c>
      <c r="B7" s="8">
        <f>24*26</f>
        <v>624</v>
      </c>
      <c r="C7" s="8">
        <v>20</v>
      </c>
      <c r="D7" s="10">
        <v>30</v>
      </c>
      <c r="E7" s="12">
        <f t="shared" si="0"/>
        <v>31.2</v>
      </c>
      <c r="F7" s="12">
        <f t="shared" si="1"/>
        <v>1.5</v>
      </c>
      <c r="G7" s="13">
        <f t="shared" si="2"/>
        <v>0.95412844036697242</v>
      </c>
      <c r="H7" s="14">
        <v>120</v>
      </c>
      <c r="I7" s="14">
        <v>220</v>
      </c>
      <c r="J7" s="34">
        <f t="shared" si="3"/>
        <v>10200</v>
      </c>
      <c r="K7" s="30"/>
      <c r="L7" s="35" t="s">
        <v>0</v>
      </c>
      <c r="M7" s="36">
        <v>1973100</v>
      </c>
      <c r="N7" s="30"/>
      <c r="O7" s="40" t="s">
        <v>3</v>
      </c>
      <c r="P7" s="37"/>
      <c r="Q7" s="41" t="s">
        <v>63</v>
      </c>
      <c r="R7" s="31"/>
      <c r="S7" s="30"/>
      <c r="T7" s="108"/>
      <c r="U7" s="42" t="s">
        <v>7</v>
      </c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2"/>
      <c r="AK7" s="4"/>
      <c r="AL7" s="4"/>
      <c r="AM7" s="4"/>
      <c r="AN7" s="4"/>
      <c r="AO7" s="4"/>
      <c r="AP7" s="4"/>
      <c r="AQ7" s="4"/>
    </row>
    <row r="8" spans="1:43" ht="34.5" customHeight="1" thickBot="1" x14ac:dyDescent="0.45">
      <c r="A8" s="7">
        <v>5</v>
      </c>
      <c r="B8" s="8">
        <f>24*26</f>
        <v>624</v>
      </c>
      <c r="C8" s="8">
        <v>14</v>
      </c>
      <c r="D8" s="10">
        <v>20</v>
      </c>
      <c r="E8" s="12">
        <f t="shared" si="0"/>
        <v>44.571428571428569</v>
      </c>
      <c r="F8" s="12">
        <f t="shared" si="1"/>
        <v>1.4285714285714286</v>
      </c>
      <c r="G8" s="13">
        <f t="shared" si="2"/>
        <v>0.96894409937888193</v>
      </c>
      <c r="H8" s="14">
        <v>80</v>
      </c>
      <c r="I8" s="14">
        <v>220</v>
      </c>
      <c r="J8" s="34">
        <f t="shared" si="3"/>
        <v>6000</v>
      </c>
      <c r="K8" s="30"/>
      <c r="L8" s="35" t="s">
        <v>37</v>
      </c>
      <c r="M8" s="43">
        <v>-1179100</v>
      </c>
      <c r="N8" s="44"/>
      <c r="O8" s="35" t="s">
        <v>39</v>
      </c>
      <c r="P8" s="37">
        <f>264176</f>
        <v>264176</v>
      </c>
      <c r="Q8" s="38" t="s">
        <v>64</v>
      </c>
      <c r="R8" s="31">
        <v>95390</v>
      </c>
      <c r="S8" s="45"/>
      <c r="T8" s="30" t="s">
        <v>105</v>
      </c>
      <c r="U8" s="30"/>
      <c r="V8" s="30"/>
      <c r="W8" s="46" t="s">
        <v>15</v>
      </c>
      <c r="X8" s="47" t="s">
        <v>16</v>
      </c>
      <c r="Y8" s="48" t="s">
        <v>21</v>
      </c>
      <c r="Z8" s="48" t="s">
        <v>22</v>
      </c>
      <c r="AA8" s="48" t="s">
        <v>23</v>
      </c>
      <c r="AB8" s="48" t="s">
        <v>91</v>
      </c>
      <c r="AC8" s="48" t="s">
        <v>92</v>
      </c>
      <c r="AD8" s="48" t="s">
        <v>93</v>
      </c>
      <c r="AE8" s="48" t="s">
        <v>84</v>
      </c>
      <c r="AF8" s="49" t="s">
        <v>24</v>
      </c>
      <c r="AG8" s="50"/>
      <c r="AH8" s="51" t="s">
        <v>109</v>
      </c>
      <c r="AI8" s="51" t="s">
        <v>122</v>
      </c>
      <c r="AJ8" s="52" t="s">
        <v>111</v>
      </c>
    </row>
    <row r="9" spans="1:43" ht="16.5" customHeight="1" thickBot="1" x14ac:dyDescent="0.3">
      <c r="A9" s="7">
        <v>6</v>
      </c>
      <c r="B9" s="8">
        <f>24*28</f>
        <v>672</v>
      </c>
      <c r="C9" s="8">
        <v>18</v>
      </c>
      <c r="D9" s="10">
        <v>24</v>
      </c>
      <c r="E9" s="12">
        <f t="shared" si="0"/>
        <v>37.333333333333336</v>
      </c>
      <c r="F9" s="12">
        <f t="shared" si="1"/>
        <v>1.3333333333333333</v>
      </c>
      <c r="G9" s="13">
        <f t="shared" si="2"/>
        <v>0.96551724137931028</v>
      </c>
      <c r="H9" s="14">
        <v>110</v>
      </c>
      <c r="I9" s="14">
        <v>220</v>
      </c>
      <c r="J9" s="34">
        <f t="shared" si="3"/>
        <v>7920</v>
      </c>
      <c r="K9" s="30"/>
      <c r="L9" s="40" t="s">
        <v>9</v>
      </c>
      <c r="M9" s="53">
        <f>+M7+M8</f>
        <v>794000</v>
      </c>
      <c r="N9" s="30"/>
      <c r="O9" s="35" t="s">
        <v>31</v>
      </c>
      <c r="P9" s="37">
        <v>547300</v>
      </c>
      <c r="Q9" s="38" t="s">
        <v>65</v>
      </c>
      <c r="R9" s="31">
        <f>338870+J16</f>
        <v>407080</v>
      </c>
      <c r="S9" s="30"/>
      <c r="T9" s="107" t="s">
        <v>12</v>
      </c>
      <c r="U9" s="54" t="s">
        <v>11</v>
      </c>
      <c r="V9" s="30"/>
      <c r="W9" s="55" t="s">
        <v>2</v>
      </c>
      <c r="X9" s="56">
        <f>+M19</f>
        <v>517388</v>
      </c>
      <c r="Y9" s="101">
        <f>+X9/X14</f>
        <v>4.5487954468086303E-2</v>
      </c>
      <c r="Z9" s="101">
        <f>+X9/(X11+X16)</f>
        <v>7.3072901160324027E-2</v>
      </c>
      <c r="AA9" s="101">
        <f>+X9/X15</f>
        <v>9.3629787485855223E-2</v>
      </c>
      <c r="AB9" s="101">
        <f>+X9/-(M8+M10+M11+M12+M16+M18)</f>
        <v>0.34614144360519961</v>
      </c>
      <c r="AC9" s="101">
        <f>+X19/X17</f>
        <v>7.5264112038191444E-2</v>
      </c>
      <c r="AD9" s="101">
        <f>+X10/X18</f>
        <v>6.3764349923368754E-2</v>
      </c>
      <c r="AE9" s="101">
        <f>+X9/M7</f>
        <v>0.26222087071106381</v>
      </c>
      <c r="AF9" s="104">
        <f>+X19-(X17*X20)</f>
        <v>111032.54000000004</v>
      </c>
      <c r="AG9" s="50"/>
      <c r="AH9" s="57" t="s">
        <v>21</v>
      </c>
      <c r="AI9" s="58">
        <v>4.5487954468086303E-2</v>
      </c>
      <c r="AJ9" s="59">
        <v>0.34614144360519961</v>
      </c>
      <c r="AK9" s="18">
        <v>7.5264112038191444E-2</v>
      </c>
      <c r="AL9" s="18">
        <v>6.3764349923368754E-2</v>
      </c>
      <c r="AM9" s="18">
        <v>0.26222087071106381</v>
      </c>
      <c r="AN9" s="18">
        <v>111032.54000000004</v>
      </c>
      <c r="AO9" s="18">
        <v>0.2450681668440525</v>
      </c>
      <c r="AP9" s="19">
        <v>79219.179999999993</v>
      </c>
    </row>
    <row r="10" spans="1:43" ht="16.5" customHeight="1" thickTop="1" thickBot="1" x14ac:dyDescent="0.3">
      <c r="A10" s="7">
        <v>7</v>
      </c>
      <c r="B10" s="8">
        <f>24*24</f>
        <v>576</v>
      </c>
      <c r="C10" s="8">
        <v>24</v>
      </c>
      <c r="D10" s="10">
        <v>30</v>
      </c>
      <c r="E10" s="12">
        <f t="shared" si="0"/>
        <v>24</v>
      </c>
      <c r="F10" s="12">
        <f t="shared" si="1"/>
        <v>1.25</v>
      </c>
      <c r="G10" s="13">
        <f>+E10/(E10+F10)</f>
        <v>0.95049504950495045</v>
      </c>
      <c r="H10" s="14">
        <v>90</v>
      </c>
      <c r="I10" s="14">
        <v>220</v>
      </c>
      <c r="J10" s="34">
        <f t="shared" si="3"/>
        <v>9300</v>
      </c>
      <c r="K10" s="30"/>
      <c r="L10" s="35" t="s">
        <v>110</v>
      </c>
      <c r="M10" s="36">
        <f>-59982-J16</f>
        <v>-128192</v>
      </c>
      <c r="N10" s="60"/>
      <c r="O10" s="35" t="s">
        <v>57</v>
      </c>
      <c r="P10" s="37">
        <v>452700</v>
      </c>
      <c r="Q10" s="38" t="s">
        <v>66</v>
      </c>
      <c r="R10" s="31">
        <v>293090</v>
      </c>
      <c r="S10" s="30"/>
      <c r="T10" s="108"/>
      <c r="U10" s="61" t="s">
        <v>14</v>
      </c>
      <c r="V10" s="30"/>
      <c r="W10" s="62" t="s">
        <v>30</v>
      </c>
      <c r="X10" s="63">
        <f>+M14</f>
        <v>631226</v>
      </c>
      <c r="Y10" s="102"/>
      <c r="Z10" s="102"/>
      <c r="AA10" s="102"/>
      <c r="AB10" s="102"/>
      <c r="AC10" s="102"/>
      <c r="AD10" s="102"/>
      <c r="AE10" s="102"/>
      <c r="AF10" s="105"/>
      <c r="AG10" s="50"/>
      <c r="AH10" s="57" t="s">
        <v>22</v>
      </c>
      <c r="AI10" s="58">
        <v>7.3072901160324027E-2</v>
      </c>
      <c r="AJ10" s="59">
        <v>6.8620973088834997E-2</v>
      </c>
      <c r="AK10" s="18"/>
      <c r="AL10" s="18"/>
      <c r="AM10" s="18"/>
      <c r="AN10" s="18"/>
      <c r="AO10" s="18"/>
      <c r="AP10" s="19"/>
    </row>
    <row r="11" spans="1:43" ht="15.75" customHeight="1" thickBot="1" x14ac:dyDescent="0.3">
      <c r="A11" s="7">
        <v>8</v>
      </c>
      <c r="B11" s="8">
        <f>24*23</f>
        <v>552</v>
      </c>
      <c r="C11" s="8">
        <v>16</v>
      </c>
      <c r="D11" s="10">
        <v>20</v>
      </c>
      <c r="E11" s="12">
        <f t="shared" si="0"/>
        <v>34.5</v>
      </c>
      <c r="F11" s="12">
        <f t="shared" si="1"/>
        <v>1.25</v>
      </c>
      <c r="G11" s="13">
        <f t="shared" ref="G11:G15" si="4">+E11/(E11+F11)</f>
        <v>0.965034965034965</v>
      </c>
      <c r="H11" s="14">
        <v>85</v>
      </c>
      <c r="I11" s="14">
        <v>220</v>
      </c>
      <c r="J11" s="34">
        <f t="shared" si="3"/>
        <v>6100</v>
      </c>
      <c r="K11" s="30"/>
      <c r="L11" s="35" t="s">
        <v>56</v>
      </c>
      <c r="M11" s="36">
        <v>-54600</v>
      </c>
      <c r="N11" s="60"/>
      <c r="O11" s="35" t="s">
        <v>4</v>
      </c>
      <c r="P11" s="37">
        <v>713600</v>
      </c>
      <c r="Q11" s="38" t="s">
        <v>67</v>
      </c>
      <c r="R11" s="31">
        <v>190780</v>
      </c>
      <c r="S11" s="30"/>
      <c r="T11" s="30" t="s">
        <v>103</v>
      </c>
      <c r="U11" s="30"/>
      <c r="V11" s="30"/>
      <c r="W11" s="62" t="s">
        <v>17</v>
      </c>
      <c r="X11" s="63">
        <f>+P17</f>
        <v>6577480</v>
      </c>
      <c r="Y11" s="102"/>
      <c r="Z11" s="102"/>
      <c r="AA11" s="102"/>
      <c r="AB11" s="102"/>
      <c r="AC11" s="102"/>
      <c r="AD11" s="102"/>
      <c r="AE11" s="102"/>
      <c r="AF11" s="105"/>
      <c r="AG11" s="50"/>
      <c r="AH11" s="57" t="s">
        <v>23</v>
      </c>
      <c r="AI11" s="58">
        <v>9.3629787485855223E-2</v>
      </c>
      <c r="AJ11" s="59">
        <v>8.8044403115996636E-2</v>
      </c>
      <c r="AK11" s="18"/>
      <c r="AL11" s="18"/>
      <c r="AM11" s="18"/>
      <c r="AN11" s="18"/>
      <c r="AO11" s="18"/>
      <c r="AP11" s="19"/>
    </row>
    <row r="12" spans="1:43" ht="18.75" customHeight="1" thickTop="1" thickBot="1" x14ac:dyDescent="0.3">
      <c r="A12" s="7">
        <v>9</v>
      </c>
      <c r="B12" s="8">
        <f>24*24</f>
        <v>576</v>
      </c>
      <c r="C12" s="8">
        <v>12</v>
      </c>
      <c r="D12" s="10">
        <v>20</v>
      </c>
      <c r="E12" s="12">
        <f t="shared" si="0"/>
        <v>48</v>
      </c>
      <c r="F12" s="12">
        <f t="shared" si="1"/>
        <v>1.6666666666666667</v>
      </c>
      <c r="G12" s="13">
        <f t="shared" si="4"/>
        <v>0.96644295302013428</v>
      </c>
      <c r="H12" s="14">
        <v>78</v>
      </c>
      <c r="I12" s="14">
        <v>220</v>
      </c>
      <c r="J12" s="34">
        <f t="shared" si="3"/>
        <v>5960</v>
      </c>
      <c r="K12" s="30"/>
      <c r="L12" s="35" t="s">
        <v>49</v>
      </c>
      <c r="M12" s="36">
        <f>-9973</f>
        <v>-9973</v>
      </c>
      <c r="N12" s="30"/>
      <c r="O12" s="40" t="s">
        <v>58</v>
      </c>
      <c r="P12" s="64">
        <f>SUM(P8:P11)</f>
        <v>1977776</v>
      </c>
      <c r="Q12" s="38" t="s">
        <v>38</v>
      </c>
      <c r="R12" s="31">
        <v>234470</v>
      </c>
      <c r="S12" s="30"/>
      <c r="T12" s="109" t="s">
        <v>13</v>
      </c>
      <c r="U12" s="39" t="s">
        <v>11</v>
      </c>
      <c r="V12" s="30"/>
      <c r="W12" s="62" t="s">
        <v>18</v>
      </c>
      <c r="X12" s="63">
        <f>+P12</f>
        <v>1977776</v>
      </c>
      <c r="Y12" s="102"/>
      <c r="Z12" s="102"/>
      <c r="AA12" s="102"/>
      <c r="AB12" s="102"/>
      <c r="AC12" s="102"/>
      <c r="AD12" s="102"/>
      <c r="AE12" s="102"/>
      <c r="AF12" s="105"/>
      <c r="AG12" s="50"/>
      <c r="AH12" s="57" t="s">
        <v>91</v>
      </c>
      <c r="AI12" s="58">
        <v>0.34614144360519961</v>
      </c>
      <c r="AJ12" s="59">
        <v>0.31633666410654637</v>
      </c>
      <c r="AK12" s="18"/>
      <c r="AL12" s="18"/>
      <c r="AM12" s="18"/>
      <c r="AN12" s="18"/>
      <c r="AO12" s="18"/>
      <c r="AP12" s="19"/>
    </row>
    <row r="13" spans="1:43" ht="18.75" customHeight="1" thickTop="1" thickBot="1" x14ac:dyDescent="0.45">
      <c r="A13" s="7">
        <v>10</v>
      </c>
      <c r="B13" s="8">
        <f>24*25</f>
        <v>600</v>
      </c>
      <c r="C13" s="8">
        <v>10</v>
      </c>
      <c r="D13" s="10">
        <v>15</v>
      </c>
      <c r="E13" s="12">
        <f t="shared" si="0"/>
        <v>60</v>
      </c>
      <c r="F13" s="12">
        <f t="shared" si="1"/>
        <v>1.5</v>
      </c>
      <c r="G13" s="13">
        <f t="shared" si="4"/>
        <v>0.97560975609756095</v>
      </c>
      <c r="H13" s="14">
        <v>30</v>
      </c>
      <c r="I13" s="14">
        <v>220</v>
      </c>
      <c r="J13" s="34">
        <f t="shared" si="3"/>
        <v>3750</v>
      </c>
      <c r="K13" s="30"/>
      <c r="L13" s="35" t="s">
        <v>50</v>
      </c>
      <c r="M13" s="43">
        <v>29991</v>
      </c>
      <c r="N13" s="60"/>
      <c r="O13" s="35"/>
      <c r="P13" s="37"/>
      <c r="Q13" s="38" t="s">
        <v>68</v>
      </c>
      <c r="R13" s="31">
        <v>254010</v>
      </c>
      <c r="S13" s="30"/>
      <c r="T13" s="110"/>
      <c r="U13" s="42" t="s">
        <v>5</v>
      </c>
      <c r="V13" s="30"/>
      <c r="W13" s="62" t="s">
        <v>25</v>
      </c>
      <c r="X13" s="63">
        <f>+R14</f>
        <v>1474820</v>
      </c>
      <c r="Y13" s="102"/>
      <c r="Z13" s="102"/>
      <c r="AA13" s="102"/>
      <c r="AB13" s="102"/>
      <c r="AC13" s="102"/>
      <c r="AD13" s="102"/>
      <c r="AE13" s="102"/>
      <c r="AF13" s="105"/>
      <c r="AG13" s="50"/>
      <c r="AH13" s="57" t="s">
        <v>92</v>
      </c>
      <c r="AI13" s="58">
        <v>7.5264112038191444E-2</v>
      </c>
      <c r="AJ13" s="59">
        <v>7.0941502410069718E-2</v>
      </c>
      <c r="AK13" s="18"/>
      <c r="AL13" s="18"/>
      <c r="AM13" s="18"/>
      <c r="AN13" s="18"/>
      <c r="AO13" s="18"/>
      <c r="AP13" s="19"/>
    </row>
    <row r="14" spans="1:43" ht="15.75" customHeight="1" thickBot="1" x14ac:dyDescent="0.3">
      <c r="A14" s="7">
        <v>11</v>
      </c>
      <c r="B14" s="8">
        <f>24*24</f>
        <v>576</v>
      </c>
      <c r="C14" s="8">
        <v>6</v>
      </c>
      <c r="D14" s="10">
        <v>12</v>
      </c>
      <c r="E14" s="12">
        <f t="shared" si="0"/>
        <v>96</v>
      </c>
      <c r="F14" s="12">
        <f t="shared" si="1"/>
        <v>2</v>
      </c>
      <c r="G14" s="13">
        <f t="shared" si="4"/>
        <v>0.97959183673469385</v>
      </c>
      <c r="H14" s="14">
        <v>50</v>
      </c>
      <c r="I14" s="14">
        <v>220</v>
      </c>
      <c r="J14" s="34">
        <f t="shared" si="3"/>
        <v>3240</v>
      </c>
      <c r="K14" s="30"/>
      <c r="L14" s="40" t="s">
        <v>51</v>
      </c>
      <c r="M14" s="53">
        <f>SUM(M9:M13)</f>
        <v>631226</v>
      </c>
      <c r="N14" s="60"/>
      <c r="O14" s="40" t="s">
        <v>28</v>
      </c>
      <c r="P14" s="37"/>
      <c r="Q14" s="41" t="s">
        <v>69</v>
      </c>
      <c r="R14" s="65">
        <f>SUM(R8:R13)</f>
        <v>1474820</v>
      </c>
      <c r="S14" s="45"/>
      <c r="T14" s="30" t="s">
        <v>102</v>
      </c>
      <c r="U14" s="30"/>
      <c r="V14" s="30"/>
      <c r="W14" s="62" t="s">
        <v>19</v>
      </c>
      <c r="X14" s="63">
        <f>+P21</f>
        <v>11374176</v>
      </c>
      <c r="Y14" s="102"/>
      <c r="Z14" s="102"/>
      <c r="AA14" s="102"/>
      <c r="AB14" s="102"/>
      <c r="AC14" s="102"/>
      <c r="AD14" s="102"/>
      <c r="AE14" s="102"/>
      <c r="AF14" s="105"/>
      <c r="AG14" s="50"/>
      <c r="AH14" s="57" t="s">
        <v>93</v>
      </c>
      <c r="AI14" s="58">
        <v>6.3764349923368754E-2</v>
      </c>
      <c r="AJ14" s="59">
        <v>6.0552559258961927E-2</v>
      </c>
      <c r="AK14" s="18"/>
      <c r="AL14" s="18"/>
      <c r="AM14" s="18"/>
      <c r="AN14" s="18"/>
      <c r="AO14" s="18"/>
      <c r="AP14" s="19"/>
    </row>
    <row r="15" spans="1:43" ht="18.75" customHeight="1" thickTop="1" thickBot="1" x14ac:dyDescent="0.3">
      <c r="A15" s="20">
        <v>12</v>
      </c>
      <c r="B15" s="21">
        <f>24*24</f>
        <v>576</v>
      </c>
      <c r="C15" s="21">
        <v>4</v>
      </c>
      <c r="D15" s="22">
        <v>8</v>
      </c>
      <c r="E15" s="23">
        <f t="shared" si="0"/>
        <v>144</v>
      </c>
      <c r="F15" s="23">
        <f t="shared" si="1"/>
        <v>2</v>
      </c>
      <c r="G15" s="24">
        <f t="shared" si="4"/>
        <v>0.98630136986301364</v>
      </c>
      <c r="H15" s="25">
        <v>40</v>
      </c>
      <c r="I15" s="14">
        <v>220</v>
      </c>
      <c r="J15" s="34">
        <f t="shared" si="3"/>
        <v>2080</v>
      </c>
      <c r="K15" s="30"/>
      <c r="L15" s="35" t="s">
        <v>52</v>
      </c>
      <c r="M15" s="36">
        <v>9027</v>
      </c>
      <c r="N15" s="66"/>
      <c r="O15" s="35" t="s">
        <v>59</v>
      </c>
      <c r="P15" s="37">
        <v>939640</v>
      </c>
      <c r="Q15" s="38"/>
      <c r="R15" s="31"/>
      <c r="S15" s="60"/>
      <c r="T15" s="109" t="s">
        <v>80</v>
      </c>
      <c r="U15" s="39" t="s">
        <v>81</v>
      </c>
      <c r="V15" s="30"/>
      <c r="W15" s="62" t="s">
        <v>20</v>
      </c>
      <c r="X15" s="67">
        <f>+R31</f>
        <v>5525891</v>
      </c>
      <c r="Y15" s="102"/>
      <c r="Z15" s="102"/>
      <c r="AA15" s="102"/>
      <c r="AB15" s="102"/>
      <c r="AC15" s="102"/>
      <c r="AD15" s="102"/>
      <c r="AE15" s="102"/>
      <c r="AF15" s="105"/>
      <c r="AG15" s="50"/>
      <c r="AH15" s="57" t="s">
        <v>84</v>
      </c>
      <c r="AI15" s="58">
        <v>0.26222087071106381</v>
      </c>
      <c r="AJ15" s="59">
        <v>0.2450681668440525</v>
      </c>
      <c r="AK15" s="18"/>
      <c r="AL15" s="18"/>
      <c r="AM15" s="18"/>
      <c r="AN15" s="18"/>
      <c r="AO15" s="18"/>
      <c r="AP15" s="19"/>
    </row>
    <row r="16" spans="1:43" ht="18.75" customHeight="1" thickBot="1" x14ac:dyDescent="0.45">
      <c r="A16" s="111" t="s">
        <v>98</v>
      </c>
      <c r="B16" s="112"/>
      <c r="C16" s="112"/>
      <c r="D16" s="112"/>
      <c r="E16" s="112"/>
      <c r="F16" s="112"/>
      <c r="G16" s="112"/>
      <c r="H16" s="112"/>
      <c r="I16" s="113"/>
      <c r="J16" s="68">
        <f>SUM(J4:J15)</f>
        <v>68210</v>
      </c>
      <c r="K16" s="30"/>
      <c r="L16" s="35" t="s">
        <v>36</v>
      </c>
      <c r="M16" s="43">
        <v>-39117</v>
      </c>
      <c r="N16" s="30"/>
      <c r="O16" s="69" t="s">
        <v>33</v>
      </c>
      <c r="P16" s="37">
        <v>1879280</v>
      </c>
      <c r="Q16" s="41" t="s">
        <v>70</v>
      </c>
      <c r="R16" s="31"/>
      <c r="S16" s="60"/>
      <c r="T16" s="110"/>
      <c r="U16" s="42" t="s">
        <v>41</v>
      </c>
      <c r="V16" s="30"/>
      <c r="W16" s="62" t="s">
        <v>95</v>
      </c>
      <c r="X16" s="67">
        <f>+P12-R14</f>
        <v>502956</v>
      </c>
      <c r="Y16" s="102"/>
      <c r="Z16" s="102"/>
      <c r="AA16" s="102"/>
      <c r="AB16" s="102"/>
      <c r="AC16" s="102"/>
      <c r="AD16" s="102"/>
      <c r="AE16" s="102"/>
      <c r="AF16" s="105"/>
      <c r="AG16" s="50"/>
      <c r="AH16" s="57" t="s">
        <v>24</v>
      </c>
      <c r="AI16" s="70">
        <v>111032.54000000004</v>
      </c>
      <c r="AJ16" s="59">
        <v>79219.179999999993</v>
      </c>
      <c r="AK16" s="18"/>
      <c r="AL16" s="18"/>
      <c r="AM16" s="18"/>
      <c r="AN16" s="18"/>
      <c r="AO16" s="18"/>
      <c r="AP16" s="19"/>
    </row>
    <row r="17" spans="1:42" s="17" customFormat="1" ht="17.25" customHeight="1" thickBot="1" x14ac:dyDescent="0.3">
      <c r="A17" s="26"/>
      <c r="B17" s="1"/>
      <c r="C17" s="1"/>
      <c r="D17" s="1"/>
      <c r="E17" s="1"/>
      <c r="F17" s="1"/>
      <c r="G17" s="1"/>
      <c r="H17" s="1"/>
      <c r="I17" s="1"/>
      <c r="J17" s="30"/>
      <c r="K17" s="30"/>
      <c r="L17" s="40" t="s">
        <v>1</v>
      </c>
      <c r="M17" s="53">
        <f>SUM(M14:M16)</f>
        <v>601136</v>
      </c>
      <c r="N17" s="30"/>
      <c r="O17" s="69" t="s">
        <v>60</v>
      </c>
      <c r="P17" s="37">
        <v>6577480</v>
      </c>
      <c r="Q17" s="38" t="s">
        <v>71</v>
      </c>
      <c r="R17" s="31">
        <v>1012005</v>
      </c>
      <c r="S17" s="60"/>
      <c r="T17" s="71" t="s">
        <v>100</v>
      </c>
      <c r="U17" s="30"/>
      <c r="V17" s="30"/>
      <c r="W17" s="62" t="s">
        <v>97</v>
      </c>
      <c r="X17" s="67">
        <f>+X16+P19-R17-R18-R21</f>
        <v>7274091</v>
      </c>
      <c r="Y17" s="102"/>
      <c r="Z17" s="102"/>
      <c r="AA17" s="102"/>
      <c r="AB17" s="102"/>
      <c r="AC17" s="102"/>
      <c r="AD17" s="102"/>
      <c r="AE17" s="102"/>
      <c r="AF17" s="105"/>
      <c r="AG17" s="50"/>
      <c r="AH17" s="50"/>
      <c r="AI17" s="72"/>
      <c r="AJ17" s="52"/>
      <c r="AK17" s="18"/>
      <c r="AL17" s="18"/>
      <c r="AM17" s="18"/>
      <c r="AN17" s="18"/>
      <c r="AO17" s="18"/>
      <c r="AP17" s="19"/>
    </row>
    <row r="18" spans="1:42" s="17" customFormat="1" ht="20.25" customHeight="1" thickTop="1" thickBot="1" x14ac:dyDescent="0.45">
      <c r="A18" s="26"/>
      <c r="B18" s="1"/>
      <c r="C18" s="1"/>
      <c r="D18" s="1"/>
      <c r="E18" s="1"/>
      <c r="F18" s="1"/>
      <c r="G18" s="1"/>
      <c r="H18" s="1"/>
      <c r="I18" s="1"/>
      <c r="J18" s="30"/>
      <c r="K18" s="30"/>
      <c r="L18" s="35" t="s">
        <v>29</v>
      </c>
      <c r="M18" s="43">
        <v>-83748</v>
      </c>
      <c r="N18" s="73"/>
      <c r="O18" s="35" t="s">
        <v>61</v>
      </c>
      <c r="P18" s="37"/>
      <c r="Q18" s="38" t="s">
        <v>72</v>
      </c>
      <c r="R18" s="31">
        <v>974700</v>
      </c>
      <c r="S18" s="60"/>
      <c r="T18" s="109" t="s">
        <v>82</v>
      </c>
      <c r="U18" s="74" t="s">
        <v>89</v>
      </c>
      <c r="V18" s="30"/>
      <c r="W18" s="62" t="s">
        <v>96</v>
      </c>
      <c r="X18" s="67">
        <f>+P21-R14</f>
        <v>9899356</v>
      </c>
      <c r="Y18" s="102"/>
      <c r="Z18" s="102"/>
      <c r="AA18" s="102"/>
      <c r="AB18" s="102"/>
      <c r="AC18" s="102"/>
      <c r="AD18" s="102"/>
      <c r="AE18" s="102"/>
      <c r="AF18" s="105"/>
      <c r="AG18" s="50"/>
      <c r="AH18" s="50"/>
      <c r="AI18" s="75"/>
      <c r="AJ18" s="59"/>
      <c r="AK18" s="18"/>
      <c r="AL18" s="18"/>
      <c r="AM18" s="18"/>
      <c r="AN18" s="18"/>
      <c r="AO18" s="18"/>
      <c r="AP18" s="19"/>
    </row>
    <row r="19" spans="1:42" s="17" customFormat="1" ht="16.5" customHeight="1" thickTop="1" thickBot="1" x14ac:dyDescent="0.3">
      <c r="A19" s="26"/>
      <c r="B19" s="1"/>
      <c r="C19" s="1"/>
      <c r="D19" s="27"/>
      <c r="E19" s="1"/>
      <c r="F19" s="1"/>
      <c r="G19" s="1"/>
      <c r="H19" s="28"/>
      <c r="I19" s="15"/>
      <c r="J19" s="30"/>
      <c r="K19" s="30"/>
      <c r="L19" s="76" t="s">
        <v>53</v>
      </c>
      <c r="M19" s="77">
        <f>SUM(M17:M18)</f>
        <v>517388</v>
      </c>
      <c r="N19" s="30"/>
      <c r="O19" s="40" t="s">
        <v>62</v>
      </c>
      <c r="P19" s="64">
        <f>SUM(P15:P18)</f>
        <v>9396400</v>
      </c>
      <c r="Q19" s="38" t="s">
        <v>73</v>
      </c>
      <c r="R19" s="31">
        <v>843380</v>
      </c>
      <c r="S19" s="60"/>
      <c r="T19" s="110"/>
      <c r="U19" s="42" t="s">
        <v>88</v>
      </c>
      <c r="V19" s="30"/>
      <c r="W19" s="62" t="s">
        <v>94</v>
      </c>
      <c r="X19" s="67">
        <f>+M14+M18</f>
        <v>547478</v>
      </c>
      <c r="Y19" s="102"/>
      <c r="Z19" s="102"/>
      <c r="AA19" s="102"/>
      <c r="AB19" s="102"/>
      <c r="AC19" s="102"/>
      <c r="AD19" s="102"/>
      <c r="AE19" s="102"/>
      <c r="AF19" s="105"/>
      <c r="AG19" s="50"/>
      <c r="AH19" s="50"/>
      <c r="AI19" s="75"/>
      <c r="AJ19" s="52"/>
    </row>
    <row r="20" spans="1:42" s="17" customFormat="1" ht="15.75" customHeight="1" thickBot="1" x14ac:dyDescent="0.3">
      <c r="A20" s="1"/>
      <c r="B20" s="1"/>
      <c r="C20" s="1"/>
      <c r="D20" s="1"/>
      <c r="E20" s="1"/>
      <c r="F20" s="1"/>
      <c r="G20" s="1"/>
      <c r="H20" s="15"/>
      <c r="I20" s="1"/>
      <c r="J20" s="30"/>
      <c r="K20" s="30"/>
      <c r="L20" s="30"/>
      <c r="M20" s="78"/>
      <c r="N20" s="30"/>
      <c r="O20" s="35"/>
      <c r="P20" s="37"/>
      <c r="Q20" s="38" t="s">
        <v>57</v>
      </c>
      <c r="R20" s="31">
        <v>904820</v>
      </c>
      <c r="S20" s="60"/>
      <c r="T20" s="30" t="s">
        <v>101</v>
      </c>
      <c r="U20" s="30"/>
      <c r="V20" s="30"/>
      <c r="W20" s="79" t="s">
        <v>26</v>
      </c>
      <c r="X20" s="80">
        <v>0.06</v>
      </c>
      <c r="Y20" s="103"/>
      <c r="Z20" s="103"/>
      <c r="AA20" s="103"/>
      <c r="AB20" s="103"/>
      <c r="AC20" s="103"/>
      <c r="AD20" s="103"/>
      <c r="AE20" s="103"/>
      <c r="AF20" s="106"/>
      <c r="AG20" s="50"/>
      <c r="AH20" s="50"/>
      <c r="AI20" s="75"/>
      <c r="AJ20" s="52"/>
    </row>
    <row r="21" spans="1:42" s="17" customFormat="1" ht="16.5" customHeight="1" x14ac:dyDescent="0.25">
      <c r="A21" s="5"/>
      <c r="B21" s="5"/>
      <c r="C21" s="29"/>
      <c r="D21" s="1"/>
      <c r="E21" s="5"/>
      <c r="F21" s="1"/>
      <c r="G21" s="1"/>
      <c r="H21" s="1"/>
      <c r="I21" s="1"/>
      <c r="J21" s="81"/>
      <c r="K21" s="30"/>
      <c r="L21" s="30"/>
      <c r="M21" s="78"/>
      <c r="N21" s="30"/>
      <c r="O21" s="40" t="s">
        <v>19</v>
      </c>
      <c r="P21" s="64">
        <f>+P12+P19</f>
        <v>11374176</v>
      </c>
      <c r="Q21" s="38" t="s">
        <v>74</v>
      </c>
      <c r="R21" s="31">
        <v>638560</v>
      </c>
      <c r="S21" s="60"/>
      <c r="T21" s="109" t="s">
        <v>83</v>
      </c>
      <c r="U21" s="39" t="s">
        <v>48</v>
      </c>
      <c r="V21" s="82"/>
      <c r="W21" s="83"/>
      <c r="X21" s="83"/>
      <c r="Y21" s="83"/>
      <c r="Z21" s="83"/>
      <c r="AA21" s="50"/>
      <c r="AB21" s="50"/>
      <c r="AC21" s="50"/>
      <c r="AD21" s="50"/>
      <c r="AE21" s="50"/>
      <c r="AF21" s="50"/>
      <c r="AG21" s="50"/>
      <c r="AH21" s="50"/>
      <c r="AI21" s="75"/>
      <c r="AJ21" s="52"/>
    </row>
    <row r="22" spans="1:42" s="17" customFormat="1" ht="15.75" customHeight="1" thickBot="1" x14ac:dyDescent="0.3">
      <c r="A22" s="121"/>
      <c r="B22" s="121"/>
      <c r="C22" s="5"/>
      <c r="D22" s="1"/>
      <c r="E22" s="1"/>
      <c r="F22" s="1"/>
      <c r="G22" s="1"/>
      <c r="H22" s="1"/>
      <c r="I22" s="1"/>
      <c r="J22" s="30"/>
      <c r="K22" s="30"/>
      <c r="L22" s="30"/>
      <c r="M22" s="45"/>
      <c r="N22" s="30"/>
      <c r="O22" s="35"/>
      <c r="P22" s="37"/>
      <c r="Q22" s="41" t="s">
        <v>75</v>
      </c>
      <c r="R22" s="65">
        <f>SUM(R17:R21)</f>
        <v>4373465</v>
      </c>
      <c r="S22" s="30"/>
      <c r="T22" s="110"/>
      <c r="U22" s="42" t="s">
        <v>86</v>
      </c>
      <c r="V22" s="3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75"/>
      <c r="AJ22" s="52"/>
    </row>
    <row r="23" spans="1:42" s="17" customFormat="1" ht="14.25" customHeight="1" thickBot="1" x14ac:dyDescent="0.3">
      <c r="A23" s="66"/>
      <c r="B23" s="66"/>
      <c r="C23" s="66"/>
      <c r="D23" s="66"/>
      <c r="E23" s="66"/>
      <c r="F23" s="30"/>
      <c r="G23" s="30"/>
      <c r="H23" s="30"/>
      <c r="I23" s="1"/>
      <c r="J23" s="30"/>
      <c r="K23" s="30"/>
      <c r="L23" s="30"/>
      <c r="M23" s="78"/>
      <c r="N23" s="30"/>
      <c r="O23" s="35"/>
      <c r="P23" s="37"/>
      <c r="Q23" s="38"/>
      <c r="R23" s="31"/>
      <c r="S23" s="30"/>
      <c r="T23" s="30" t="s">
        <v>106</v>
      </c>
      <c r="U23" s="30" t="s">
        <v>87</v>
      </c>
      <c r="V23" s="3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75"/>
      <c r="AJ23" s="52"/>
    </row>
    <row r="24" spans="1:42" s="17" customFormat="1" ht="15" customHeight="1" x14ac:dyDescent="0.3">
      <c r="A24" s="30"/>
      <c r="B24" s="30"/>
      <c r="C24" s="30"/>
      <c r="D24" s="30"/>
      <c r="E24" s="30"/>
      <c r="F24" s="122" t="s">
        <v>114</v>
      </c>
      <c r="G24" s="123" t="s">
        <v>115</v>
      </c>
      <c r="H24" s="123"/>
      <c r="I24" s="1"/>
      <c r="J24" s="30"/>
      <c r="K24" s="30"/>
      <c r="L24" s="30"/>
      <c r="M24" s="78"/>
      <c r="N24" s="30"/>
      <c r="O24" s="35"/>
      <c r="P24" s="37"/>
      <c r="Q24" s="41" t="s">
        <v>78</v>
      </c>
      <c r="R24" s="65">
        <f>+R14+R22</f>
        <v>5848285</v>
      </c>
      <c r="S24" s="30"/>
      <c r="T24" s="109" t="s">
        <v>99</v>
      </c>
      <c r="U24" s="39" t="s">
        <v>11</v>
      </c>
      <c r="V24" s="3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75"/>
      <c r="AJ24" s="52"/>
    </row>
    <row r="25" spans="1:42" s="17" customFormat="1" ht="21" customHeight="1" thickBot="1" x14ac:dyDescent="0.35">
      <c r="A25" s="30"/>
      <c r="B25" s="30"/>
      <c r="C25" s="30"/>
      <c r="D25" s="30"/>
      <c r="E25" s="30"/>
      <c r="F25" s="122"/>
      <c r="G25" s="124" t="s">
        <v>116</v>
      </c>
      <c r="H25" s="124"/>
      <c r="I25" s="1"/>
      <c r="J25" s="30"/>
      <c r="K25" s="30"/>
      <c r="L25" s="30"/>
      <c r="M25" s="78"/>
      <c r="N25" s="30"/>
      <c r="O25" s="35"/>
      <c r="P25" s="37"/>
      <c r="Q25" s="38"/>
      <c r="R25" s="31"/>
      <c r="S25" s="30"/>
      <c r="T25" s="110"/>
      <c r="U25" s="42" t="s">
        <v>85</v>
      </c>
      <c r="V25" s="3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84"/>
      <c r="AJ25" s="52"/>
    </row>
    <row r="26" spans="1:42" s="17" customFormat="1" x14ac:dyDescent="0.25">
      <c r="A26" s="30"/>
      <c r="B26" s="30"/>
      <c r="C26" s="30"/>
      <c r="D26" s="30"/>
      <c r="E26" s="30"/>
      <c r="F26" s="30"/>
      <c r="G26" s="30"/>
      <c r="H26" s="30"/>
      <c r="I26" s="1"/>
      <c r="J26" s="30"/>
      <c r="K26" s="30"/>
      <c r="L26" s="30"/>
      <c r="M26" s="78"/>
      <c r="N26" s="30"/>
      <c r="O26" s="35"/>
      <c r="P26" s="37"/>
      <c r="Q26" s="41" t="s">
        <v>20</v>
      </c>
      <c r="R26" s="31"/>
      <c r="S26" s="30"/>
      <c r="T26" s="30"/>
      <c r="U26" s="30"/>
      <c r="V26" s="3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2"/>
    </row>
    <row r="27" spans="1:42" s="17" customFormat="1" ht="15" customHeight="1" thickBot="1" x14ac:dyDescent="0.3">
      <c r="A27" s="30"/>
      <c r="B27" s="30"/>
      <c r="C27" s="30"/>
      <c r="D27" s="30"/>
      <c r="E27" s="30"/>
      <c r="F27" s="30"/>
      <c r="G27" s="30"/>
      <c r="H27" s="30"/>
      <c r="I27" s="1"/>
      <c r="J27" s="30"/>
      <c r="K27" s="30"/>
      <c r="L27" s="30"/>
      <c r="M27" s="78"/>
      <c r="N27" s="30"/>
      <c r="O27" s="35"/>
      <c r="P27" s="37"/>
      <c r="Q27" s="38" t="s">
        <v>32</v>
      </c>
      <c r="R27" s="31">
        <v>2023440</v>
      </c>
      <c r="S27" s="30"/>
      <c r="T27" s="30" t="s">
        <v>107</v>
      </c>
      <c r="U27" s="30"/>
      <c r="V27" s="3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2"/>
    </row>
    <row r="28" spans="1:42" s="17" customFormat="1" ht="15.75" customHeight="1" x14ac:dyDescent="0.3">
      <c r="A28" s="30"/>
      <c r="B28" s="30"/>
      <c r="C28" s="30"/>
      <c r="D28" s="30"/>
      <c r="E28" s="30"/>
      <c r="F28" s="122" t="s">
        <v>118</v>
      </c>
      <c r="G28" s="125" t="s">
        <v>117</v>
      </c>
      <c r="H28" s="123"/>
      <c r="I28" s="1"/>
      <c r="J28" s="30"/>
      <c r="K28" s="30"/>
      <c r="L28" s="30"/>
      <c r="M28" s="78"/>
      <c r="N28" s="30"/>
      <c r="O28" s="35"/>
      <c r="P28" s="37"/>
      <c r="Q28" s="38" t="s">
        <v>76</v>
      </c>
      <c r="R28" s="31">
        <v>1012220</v>
      </c>
      <c r="S28" s="30"/>
      <c r="T28" s="85"/>
      <c r="U28" s="86"/>
      <c r="V28" s="3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2"/>
    </row>
    <row r="29" spans="1:42" s="17" customFormat="1" ht="18.75" x14ac:dyDescent="0.3">
      <c r="A29" s="30"/>
      <c r="B29" s="30"/>
      <c r="C29" s="30"/>
      <c r="D29" s="30"/>
      <c r="E29" s="30"/>
      <c r="F29" s="122"/>
      <c r="G29" s="124" t="s">
        <v>116</v>
      </c>
      <c r="H29" s="124"/>
      <c r="I29" s="1"/>
      <c r="J29" s="30"/>
      <c r="K29" s="30"/>
      <c r="L29" s="30"/>
      <c r="M29" s="78"/>
      <c r="N29" s="30"/>
      <c r="O29" s="35"/>
      <c r="P29" s="37"/>
      <c r="Q29" s="38" t="s">
        <v>77</v>
      </c>
      <c r="R29" s="31">
        <v>831940</v>
      </c>
      <c r="S29" s="30"/>
      <c r="T29" s="87" t="s">
        <v>27</v>
      </c>
      <c r="U29" s="88"/>
      <c r="V29" s="3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2"/>
    </row>
    <row r="30" spans="1:42" s="17" customFormat="1" ht="15.75" thickBot="1" x14ac:dyDescent="0.3">
      <c r="A30" s="30"/>
      <c r="B30" s="30"/>
      <c r="C30" s="30"/>
      <c r="D30" s="30"/>
      <c r="E30" s="30"/>
      <c r="F30" s="30"/>
      <c r="G30" s="30"/>
      <c r="H30" s="30"/>
      <c r="I30" s="1"/>
      <c r="J30" s="30"/>
      <c r="K30" s="30"/>
      <c r="L30" s="30"/>
      <c r="M30" s="78"/>
      <c r="N30" s="30"/>
      <c r="O30" s="35"/>
      <c r="P30" s="37"/>
      <c r="Q30" s="38" t="s">
        <v>34</v>
      </c>
      <c r="R30" s="31">
        <f>1140903+M19</f>
        <v>1658291</v>
      </c>
      <c r="S30" s="30"/>
      <c r="T30" s="89"/>
      <c r="U30" s="90"/>
      <c r="V30" s="3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2"/>
    </row>
    <row r="31" spans="1:42" s="17" customFormat="1" x14ac:dyDescent="0.25">
      <c r="A31" s="30"/>
      <c r="B31" s="30"/>
      <c r="C31" s="30"/>
      <c r="D31" s="30"/>
      <c r="E31" s="30"/>
      <c r="F31" s="30"/>
      <c r="G31" s="30"/>
      <c r="H31" s="30"/>
      <c r="I31" s="1"/>
      <c r="J31" s="30"/>
      <c r="K31" s="30"/>
      <c r="L31" s="30"/>
      <c r="M31" s="78"/>
      <c r="N31" s="30"/>
      <c r="O31" s="35"/>
      <c r="P31" s="37"/>
      <c r="Q31" s="41" t="s">
        <v>6</v>
      </c>
      <c r="R31" s="65">
        <f>SUM(R27:R30)</f>
        <v>5525891</v>
      </c>
      <c r="S31" s="30"/>
      <c r="T31" s="30"/>
      <c r="U31" s="30"/>
      <c r="V31" s="3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2"/>
    </row>
    <row r="32" spans="1:42" s="17" customFormat="1" ht="21" customHeight="1" x14ac:dyDescent="0.3">
      <c r="A32" s="30"/>
      <c r="B32" s="30"/>
      <c r="C32" s="30"/>
      <c r="D32" s="30"/>
      <c r="E32" s="126" t="s">
        <v>120</v>
      </c>
      <c r="F32" s="126"/>
      <c r="G32" s="125" t="s">
        <v>45</v>
      </c>
      <c r="H32" s="123"/>
      <c r="I32" s="1"/>
      <c r="J32" s="30"/>
      <c r="K32" s="30"/>
      <c r="L32" s="30"/>
      <c r="M32" s="78"/>
      <c r="N32" s="30"/>
      <c r="O32" s="35"/>
      <c r="P32" s="37"/>
      <c r="Q32" s="38"/>
      <c r="R32" s="31"/>
      <c r="S32" s="30"/>
      <c r="T32" s="30"/>
      <c r="U32" s="30"/>
      <c r="V32" s="3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2"/>
    </row>
    <row r="33" spans="1:43" s="1" customFormat="1" ht="17.25" customHeight="1" x14ac:dyDescent="0.3">
      <c r="A33" s="30"/>
      <c r="B33" s="30"/>
      <c r="C33" s="30"/>
      <c r="D33" s="30"/>
      <c r="E33" s="126"/>
      <c r="F33" s="126"/>
      <c r="G33" s="124" t="s">
        <v>119</v>
      </c>
      <c r="H33" s="124"/>
      <c r="J33" s="30"/>
      <c r="K33" s="30"/>
      <c r="L33" s="30"/>
      <c r="M33" s="78"/>
      <c r="N33" s="30"/>
      <c r="O33" s="100"/>
      <c r="P33" s="91"/>
      <c r="Q33" s="92" t="s">
        <v>79</v>
      </c>
      <c r="R33" s="93">
        <f>+R24+R31</f>
        <v>11374176</v>
      </c>
      <c r="S33" s="30"/>
      <c r="T33" s="94"/>
      <c r="U33" s="82"/>
      <c r="V33" s="3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2"/>
      <c r="AK33" s="17"/>
      <c r="AL33" s="17"/>
      <c r="AM33" s="17"/>
      <c r="AN33" s="17"/>
      <c r="AO33" s="17"/>
      <c r="AP33" s="17"/>
      <c r="AQ33" s="17"/>
    </row>
    <row r="34" spans="1:43" x14ac:dyDescent="0.25">
      <c r="A34" s="1"/>
      <c r="B34" s="1"/>
      <c r="C34" s="1"/>
      <c r="D34" s="1"/>
      <c r="E34" s="1"/>
      <c r="F34" s="1"/>
      <c r="G34" s="1"/>
      <c r="H34" s="1"/>
      <c r="I34" s="1"/>
      <c r="J34" s="30"/>
      <c r="K34" s="30"/>
      <c r="L34" s="30"/>
      <c r="M34" s="78"/>
      <c r="N34" s="30"/>
      <c r="O34" s="30"/>
      <c r="P34" s="95"/>
      <c r="Q34" s="30"/>
      <c r="R34" s="95"/>
      <c r="S34" s="30"/>
      <c r="T34" s="30"/>
      <c r="U34" s="30"/>
      <c r="V34" s="3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2"/>
    </row>
    <row r="35" spans="1:43" s="1" customFormat="1" x14ac:dyDescent="0.25">
      <c r="M35" s="2"/>
      <c r="P35" s="3"/>
      <c r="R35" s="3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7"/>
      <c r="AK35" s="17"/>
      <c r="AL35" s="17"/>
      <c r="AM35" s="17"/>
      <c r="AN35" s="17"/>
      <c r="AO35" s="17"/>
      <c r="AP35" s="17"/>
      <c r="AQ35" s="17"/>
    </row>
    <row r="36" spans="1:43" s="1" customFormat="1" x14ac:dyDescent="0.25">
      <c r="M36" s="2"/>
      <c r="P36" s="3"/>
      <c r="R36" s="3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7"/>
      <c r="AK36" s="17"/>
      <c r="AL36" s="17"/>
      <c r="AM36" s="17"/>
      <c r="AN36" s="17"/>
      <c r="AO36" s="17"/>
      <c r="AP36" s="17"/>
      <c r="AQ36" s="17"/>
    </row>
    <row r="37" spans="1:43" s="1" customFormat="1" x14ac:dyDescent="0.25">
      <c r="M37" s="2"/>
      <c r="P37" s="3"/>
      <c r="R37" s="3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7"/>
      <c r="AK37" s="17"/>
      <c r="AL37" s="17"/>
      <c r="AM37" s="17"/>
      <c r="AN37" s="17"/>
      <c r="AO37" s="17"/>
      <c r="AP37" s="17"/>
      <c r="AQ37" s="17"/>
    </row>
    <row r="38" spans="1:43" s="1" customFormat="1" x14ac:dyDescent="0.25">
      <c r="M38" s="2"/>
      <c r="P38" s="3"/>
      <c r="R38" s="3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7"/>
      <c r="AK38" s="17"/>
      <c r="AL38" s="17"/>
      <c r="AM38" s="17"/>
      <c r="AN38" s="17"/>
      <c r="AO38" s="17"/>
      <c r="AP38" s="17"/>
      <c r="AQ38" s="17"/>
    </row>
    <row r="39" spans="1:43" s="1" customFormat="1" x14ac:dyDescent="0.25">
      <c r="M39" s="2"/>
      <c r="P39" s="3"/>
      <c r="R39" s="3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7"/>
      <c r="AK39" s="17"/>
      <c r="AL39" s="17"/>
      <c r="AM39" s="17"/>
      <c r="AN39" s="17"/>
      <c r="AO39" s="17"/>
      <c r="AP39" s="17"/>
      <c r="AQ39" s="17"/>
    </row>
    <row r="40" spans="1:43" s="1" customFormat="1" x14ac:dyDescent="0.25">
      <c r="M40" s="2"/>
      <c r="P40" s="3"/>
      <c r="R40" s="3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7"/>
      <c r="AK40" s="17"/>
      <c r="AL40" s="17"/>
      <c r="AM40" s="17"/>
      <c r="AN40" s="17"/>
      <c r="AO40" s="17"/>
      <c r="AP40" s="17"/>
      <c r="AQ40" s="17"/>
    </row>
    <row r="41" spans="1:4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43" s="1" customFormat="1" x14ac:dyDescent="0.25">
      <c r="M42" s="2"/>
      <c r="P42" s="3"/>
      <c r="R42" s="3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7"/>
      <c r="AK42" s="17"/>
      <c r="AL42" s="17"/>
      <c r="AM42" s="17"/>
      <c r="AN42" s="17"/>
      <c r="AO42" s="17"/>
      <c r="AP42" s="17"/>
      <c r="AQ42" s="17"/>
    </row>
    <row r="43" spans="1:4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4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4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4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4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4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</row>
  </sheetData>
  <sheetProtection algorithmName="SHA-512" hashValue="a79wHQBGALCHPXqfSOAbHp7kGFfBahZHvbhIHX7qe/0yuw/Zc/1++l98P+WoItcmKge670ZwB7YxUuEL2Lpj2Q==" saltValue="l22mj6cUP+PjXJzrq2IdkQ==" spinCount="100000" sheet="1" formatCells="0" formatColumns="0" formatRows="0" insertColumns="0" insertRows="0" insertHyperlinks="0" deleteColumns="0" deleteRows="0" sort="0" autoFilter="0" pivotTables="0"/>
  <mergeCells count="35">
    <mergeCell ref="F28:F29"/>
    <mergeCell ref="G28:H28"/>
    <mergeCell ref="G29:H29"/>
    <mergeCell ref="E32:F33"/>
    <mergeCell ref="G32:H32"/>
    <mergeCell ref="G33:H33"/>
    <mergeCell ref="T18:T19"/>
    <mergeCell ref="T21:T22"/>
    <mergeCell ref="A22:B22"/>
    <mergeCell ref="F24:F25"/>
    <mergeCell ref="G24:H24"/>
    <mergeCell ref="T24:T25"/>
    <mergeCell ref="G25:H25"/>
    <mergeCell ref="A2:B2"/>
    <mergeCell ref="L2:M2"/>
    <mergeCell ref="O2:Q2"/>
    <mergeCell ref="L3:M3"/>
    <mergeCell ref="O3:Q3"/>
    <mergeCell ref="T9:T10"/>
    <mergeCell ref="T12:T13"/>
    <mergeCell ref="T15:T16"/>
    <mergeCell ref="A16:I16"/>
    <mergeCell ref="L4:M4"/>
    <mergeCell ref="O4:Q4"/>
    <mergeCell ref="L5:M5"/>
    <mergeCell ref="O5:Q5"/>
    <mergeCell ref="T6:T7"/>
    <mergeCell ref="AD9:AD20"/>
    <mergeCell ref="AE9:AE20"/>
    <mergeCell ref="AF9:AF20"/>
    <mergeCell ref="Y9:Y20"/>
    <mergeCell ref="Z9:Z20"/>
    <mergeCell ref="AA9:AA20"/>
    <mergeCell ref="AB9:AB20"/>
    <mergeCell ref="AC9:AC2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B3C33CA3215034A9B71065C3BBCF5A3" ma:contentTypeVersion="18" ma:contentTypeDescription="Crear nuevo documento." ma:contentTypeScope="" ma:versionID="a9fba7e300dfbf625b67e3e9e76c79b4">
  <xsd:schema xmlns:xsd="http://www.w3.org/2001/XMLSchema" xmlns:xs="http://www.w3.org/2001/XMLSchema" xmlns:p="http://schemas.microsoft.com/office/2006/metadata/properties" xmlns:ns2="cde33698-54d1-4413-9454-ee6d5558439e" xmlns:ns3="d0569b8d-7120-4068-b452-55feebc5ffa4" targetNamespace="http://schemas.microsoft.com/office/2006/metadata/properties" ma:root="true" ma:fieldsID="1d8c3ac35bc769c1518e7dfdc403e25d" ns2:_="" ns3:_="">
    <xsd:import namespace="cde33698-54d1-4413-9454-ee6d5558439e"/>
    <xsd:import namespace="d0569b8d-7120-4068-b452-55feebc5ff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33698-54d1-4413-9454-ee6d555843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d8d14f57-bdb1-4570-a063-f73ac05c6f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69b8d-7120-4068-b452-55feebc5ffa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27f1afe-7377-4824-bd59-0f1a45788c2a}" ma:internalName="TaxCatchAll" ma:showField="CatchAllData" ma:web="d0569b8d-7120-4068-b452-55feebc5ff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e33698-54d1-4413-9454-ee6d5558439e">
      <Terms xmlns="http://schemas.microsoft.com/office/infopath/2007/PartnerControls"/>
    </lcf76f155ced4ddcb4097134ff3c332f>
    <TaxCatchAll xmlns="d0569b8d-7120-4068-b452-55feebc5ffa4" xsi:nil="true"/>
  </documentManagement>
</p:properties>
</file>

<file path=customXml/itemProps1.xml><?xml version="1.0" encoding="utf-8"?>
<ds:datastoreItem xmlns:ds="http://schemas.openxmlformats.org/officeDocument/2006/customXml" ds:itemID="{5395982D-4E60-4A44-80C7-603646FFEA51}"/>
</file>

<file path=customXml/itemProps2.xml><?xml version="1.0" encoding="utf-8"?>
<ds:datastoreItem xmlns:ds="http://schemas.openxmlformats.org/officeDocument/2006/customXml" ds:itemID="{FC2B97E9-6F22-4C09-9FE1-5635C6611AA1}"/>
</file>

<file path=customXml/itemProps3.xml><?xml version="1.0" encoding="utf-8"?>
<ds:datastoreItem xmlns:ds="http://schemas.openxmlformats.org/officeDocument/2006/customXml" ds:itemID="{25284BE3-DC6E-44EA-A24A-71CF91B56C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EF-INDICADORES 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Sánchez Morales</dc:creator>
  <cp:lastModifiedBy>CMI Consultoría</cp:lastModifiedBy>
  <dcterms:created xsi:type="dcterms:W3CDTF">2023-06-18T00:16:28Z</dcterms:created>
  <dcterms:modified xsi:type="dcterms:W3CDTF">2024-10-28T21:51:01Z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0x0101004B3C33CA3215034A9B71065C3BBCF5A3</vt:lpwstr>
  </property>
</Properties>
</file>