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15"/>
  <workbookPr codeName="DieseArbeitsmappe"/>
  <mc:AlternateContent xmlns:mc="http://schemas.openxmlformats.org/markup-compatibility/2006">
    <mc:Choice Requires="x15">
      <x15ac:absPath xmlns:x15ac="http://schemas.microsoft.com/office/spreadsheetml/2010/11/ac" url="https://tacookconsultants-my.sharepoint.com/personal/d_troyer_tacook_com/Documents/Noria Latin America/CMC Monterey 2022/"/>
    </mc:Choice>
  </mc:AlternateContent>
  <xr:revisionPtr revIDLastSave="0" documentId="8_{E43882C2-560B-4713-9B14-A5AF7F76092C}" xr6:coauthVersionLast="47" xr6:coauthVersionMax="47" xr10:uidLastSave="{00000000-0000-0000-0000-000000000000}"/>
  <bookViews>
    <workbookView xWindow="-110" yWindow="-110" windowWidth="19420" windowHeight="10420" xr2:uid="{B9E3660B-92D1-44B1-AD20-CE3CEE05AA47}"/>
  </bookViews>
  <sheets>
    <sheet name="Fastener Management" sheetId="1" r:id="rId1"/>
    <sheet name="Lubrication Management" sheetId="2" r:id="rId2"/>
    <sheet name="Alignment Management" sheetId="3" r:id="rId3"/>
    <sheet name="Balance Management" sheetId="7" r:id="rId4"/>
    <sheet name="FLAB Management" sheetId="8" r:id="rId5"/>
    <sheet name="DATA" sheetId="16" state="veryHidden" r:id="rId6"/>
    <sheet name="Overall FLAB Gap Analysis" sheetId="9" r:id="rId7"/>
    <sheet name="EconAnalysis Questions" sheetId="10" r:id="rId8"/>
    <sheet name="Summary of FLAB Benefits" sheetId="11" r:id="rId9"/>
    <sheet name="FLAB Cost Estimate" sheetId="12" r:id="rId10"/>
    <sheet name="FLAB ROI Analysis" sheetId="15" r:id="rId11"/>
    <sheet name="FLAB HalfWrong ROI Analysis" sheetId="14" r:id="rId12"/>
  </sheets>
  <definedNames>
    <definedName name="NovaPath_classBeforeChange" hidden="1">"noch nicht klassifiziert"</definedName>
    <definedName name="NovaPath_classDowngraded" hidden="1">"False"</definedName>
    <definedName name="NovaPath_docClass" hidden="1">"Project docs"</definedName>
    <definedName name="NovaPath_docClassDate" hidden="1">41955</definedName>
    <definedName name="NovaPath_docClassID" hidden="1">1001000020</definedName>
    <definedName name="NovaPath_docID" hidden="1">"DD9NTOVJIXP4HNNXY4W8DZE38G"</definedName>
    <definedName name="NovaPath_docIDOld" hidden="1">"1HSEKDRU42X4YASCDQJFTL4YQG"</definedName>
    <definedName name="NovaPath_docIsClassified" hidden="1">"True"</definedName>
    <definedName name="NovaPath_docName" hidden="1">"Tabelle.xltx"</definedName>
    <definedName name="NovaPath_docPath" hidden="1">"\\cooksrvbln01\TacFilesDE\ZZZ Holger\Sabine\Templates_TAC\Templates\DE"</definedName>
    <definedName name="NovaPath_docWordCount" hidden="1">0</definedName>
    <definedName name="NovaPath_hasClassChanged" hidden="1">"False"</definedName>
    <definedName name="NovaPath_idFromTemplate" hidden="1">"True"</definedName>
    <definedName name="NovaPath_isNewDoc"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14" l="1"/>
  <c r="H16" i="14"/>
  <c r="G16" i="14"/>
  <c r="F16" i="14"/>
  <c r="E16" i="14"/>
  <c r="D16" i="14"/>
  <c r="I15" i="14"/>
  <c r="H15" i="14"/>
  <c r="G15" i="14"/>
  <c r="F15" i="14"/>
  <c r="E15" i="14"/>
  <c r="D15" i="14"/>
  <c r="I14" i="14"/>
  <c r="H14" i="14"/>
  <c r="G14" i="14"/>
  <c r="F14" i="14"/>
  <c r="E14" i="14"/>
  <c r="D14" i="14"/>
  <c r="I13" i="14"/>
  <c r="H13" i="14"/>
  <c r="G13" i="14"/>
  <c r="F13" i="14"/>
  <c r="E13" i="14"/>
  <c r="D13" i="14"/>
  <c r="I16" i="15" l="1"/>
  <c r="H16" i="15"/>
  <c r="G16" i="15"/>
  <c r="F16" i="15"/>
  <c r="E16" i="15"/>
  <c r="D16" i="15"/>
  <c r="I15" i="15"/>
  <c r="H15" i="15"/>
  <c r="G15" i="15"/>
  <c r="F15" i="15"/>
  <c r="E15" i="15"/>
  <c r="D15" i="15"/>
  <c r="I14" i="15"/>
  <c r="H14" i="15"/>
  <c r="G14" i="15"/>
  <c r="F14" i="15"/>
  <c r="E14" i="15"/>
  <c r="D14" i="15"/>
  <c r="I13" i="15"/>
  <c r="H13" i="15"/>
  <c r="G13" i="15"/>
  <c r="F13" i="15"/>
  <c r="E13" i="15"/>
  <c r="D13" i="15"/>
  <c r="I21" i="15"/>
  <c r="H21" i="15"/>
  <c r="G21" i="15"/>
  <c r="F21" i="15"/>
  <c r="E21" i="15"/>
  <c r="D21" i="15"/>
  <c r="D11" i="15"/>
  <c r="G17" i="15" l="1"/>
  <c r="D17" i="15"/>
  <c r="D19" i="15" s="1"/>
  <c r="D23" i="15" s="1"/>
  <c r="F17" i="15"/>
  <c r="H17" i="15"/>
  <c r="I17" i="15"/>
  <c r="E17" i="15"/>
  <c r="I21" i="14" l="1"/>
  <c r="H21" i="14"/>
  <c r="G21" i="14"/>
  <c r="F21" i="14"/>
  <c r="E21" i="14"/>
  <c r="D21" i="14"/>
  <c r="D11" i="14"/>
  <c r="I27" i="12"/>
  <c r="H27" i="12"/>
  <c r="G27" i="12"/>
  <c r="F27" i="12"/>
  <c r="E27" i="12"/>
  <c r="D27" i="12"/>
  <c r="D16" i="10"/>
  <c r="G16" i="10" s="1"/>
  <c r="D13" i="10"/>
  <c r="D10" i="10"/>
  <c r="D7" i="10"/>
  <c r="D5" i="10"/>
  <c r="E14" i="8"/>
  <c r="D49" i="16" s="1"/>
  <c r="E13" i="8"/>
  <c r="D48" i="16" s="1"/>
  <c r="E12" i="8"/>
  <c r="D47" i="16" s="1"/>
  <c r="E11" i="8"/>
  <c r="D46" i="16" s="1"/>
  <c r="E10" i="8"/>
  <c r="D45" i="16" s="1"/>
  <c r="E9" i="8"/>
  <c r="D44" i="16" s="1"/>
  <c r="E8" i="8"/>
  <c r="D43" i="16" s="1"/>
  <c r="E7" i="8"/>
  <c r="D42" i="16" s="1"/>
  <c r="E6" i="8"/>
  <c r="D41" i="16" s="1"/>
  <c r="E5" i="8"/>
  <c r="D40" i="16" s="1"/>
  <c r="E18" i="7"/>
  <c r="I36" i="16" s="1"/>
  <c r="E17" i="7"/>
  <c r="I35" i="16" s="1"/>
  <c r="E16" i="7"/>
  <c r="I34" i="16" s="1"/>
  <c r="E15" i="7"/>
  <c r="I33" i="16" s="1"/>
  <c r="E14" i="7"/>
  <c r="I32" i="16" s="1"/>
  <c r="E13" i="7"/>
  <c r="I31" i="16" s="1"/>
  <c r="E12" i="7"/>
  <c r="I30" i="16" s="1"/>
  <c r="E11" i="7"/>
  <c r="I29" i="16" s="1"/>
  <c r="E10" i="7"/>
  <c r="I28" i="16" s="1"/>
  <c r="E9" i="7"/>
  <c r="I27" i="16" s="1"/>
  <c r="E8" i="7"/>
  <c r="I26" i="16" s="1"/>
  <c r="E7" i="7"/>
  <c r="I25" i="16" s="1"/>
  <c r="E6" i="7"/>
  <c r="I24" i="16" s="1"/>
  <c r="E5" i="7"/>
  <c r="I23" i="16" s="1"/>
  <c r="E17" i="3"/>
  <c r="D35" i="16" s="1"/>
  <c r="E16" i="3"/>
  <c r="D34" i="16" s="1"/>
  <c r="E15" i="3"/>
  <c r="D33" i="16" s="1"/>
  <c r="E14" i="3"/>
  <c r="D32" i="16" s="1"/>
  <c r="E13" i="3"/>
  <c r="D31" i="16" s="1"/>
  <c r="E12" i="3"/>
  <c r="D30" i="16" s="1"/>
  <c r="E11" i="3"/>
  <c r="D29" i="16" s="1"/>
  <c r="E10" i="3"/>
  <c r="D28" i="16" s="1"/>
  <c r="E9" i="3"/>
  <c r="D27" i="16" s="1"/>
  <c r="E8" i="3"/>
  <c r="D26" i="16" s="1"/>
  <c r="E7" i="3"/>
  <c r="D25" i="16" s="1"/>
  <c r="E6" i="3"/>
  <c r="D24" i="16" s="1"/>
  <c r="E5" i="3"/>
  <c r="D23" i="16" s="1"/>
  <c r="D7" i="9" s="1"/>
  <c r="E19" i="1"/>
  <c r="D19" i="16" s="1"/>
  <c r="E18" i="1"/>
  <c r="D18" i="16" s="1"/>
  <c r="E17" i="1"/>
  <c r="D17" i="16" s="1"/>
  <c r="E16" i="1"/>
  <c r="D16" i="16" s="1"/>
  <c r="E15" i="1"/>
  <c r="D15" i="16" s="1"/>
  <c r="E14" i="1"/>
  <c r="D14" i="16" s="1"/>
  <c r="E13" i="1"/>
  <c r="D13" i="16" s="1"/>
  <c r="E12" i="1"/>
  <c r="D12" i="16" s="1"/>
  <c r="E11" i="1"/>
  <c r="D11" i="16" s="1"/>
  <c r="E10" i="1"/>
  <c r="D10" i="16" s="1"/>
  <c r="E9" i="1"/>
  <c r="D9" i="16" s="1"/>
  <c r="E8" i="1"/>
  <c r="D8" i="16" s="1"/>
  <c r="E7" i="1"/>
  <c r="D7" i="16" s="1"/>
  <c r="E6" i="1"/>
  <c r="D6" i="16" s="1"/>
  <c r="E5" i="1"/>
  <c r="D5" i="16" s="1"/>
  <c r="E17" i="2"/>
  <c r="I17" i="16" s="1"/>
  <c r="E16" i="2"/>
  <c r="I16" i="16" s="1"/>
  <c r="E15" i="2"/>
  <c r="I15" i="16" s="1"/>
  <c r="E14" i="2"/>
  <c r="I14" i="16" s="1"/>
  <c r="E13" i="2"/>
  <c r="I13" i="16" s="1"/>
  <c r="E12" i="2"/>
  <c r="I12" i="16" s="1"/>
  <c r="E11" i="2"/>
  <c r="I11" i="16" s="1"/>
  <c r="E10" i="2"/>
  <c r="I10" i="16" s="1"/>
  <c r="E9" i="2"/>
  <c r="I9" i="16" s="1"/>
  <c r="E8" i="2"/>
  <c r="I8" i="16" s="1"/>
  <c r="E7" i="2"/>
  <c r="I7" i="16" s="1"/>
  <c r="E6" i="2"/>
  <c r="I6" i="16" s="1"/>
  <c r="E5" i="2"/>
  <c r="I5" i="16" s="1"/>
  <c r="D6" i="9" s="1"/>
  <c r="D8" i="9" l="1"/>
  <c r="D9" i="11"/>
  <c r="D7" i="11"/>
  <c r="D19" i="11"/>
  <c r="C35" i="15" s="1"/>
  <c r="D5" i="11"/>
  <c r="D11" i="11"/>
  <c r="D9" i="9"/>
  <c r="D5" i="9"/>
  <c r="D11" i="9" s="1"/>
  <c r="E17" i="14"/>
  <c r="F17" i="14"/>
  <c r="G17" i="14"/>
  <c r="I17" i="14"/>
  <c r="H17" i="14"/>
  <c r="D17" i="14"/>
  <c r="D19" i="14" s="1"/>
  <c r="E11" i="11"/>
  <c r="E5" i="11"/>
  <c r="D13" i="11"/>
  <c r="H8" i="14" l="1"/>
  <c r="G8" i="14"/>
  <c r="F8" i="14"/>
  <c r="I8" i="14"/>
  <c r="E8" i="14"/>
  <c r="H8" i="15"/>
  <c r="G8" i="15"/>
  <c r="F8" i="15"/>
  <c r="I8" i="15"/>
  <c r="E8" i="15"/>
  <c r="I10" i="14"/>
  <c r="F10" i="14"/>
  <c r="E10" i="14"/>
  <c r="H10" i="14"/>
  <c r="G10" i="14"/>
  <c r="F10" i="15"/>
  <c r="I10" i="15"/>
  <c r="E10" i="15"/>
  <c r="H10" i="15"/>
  <c r="G10" i="15"/>
  <c r="H9" i="14"/>
  <c r="G9" i="14"/>
  <c r="F9" i="14"/>
  <c r="I9" i="14"/>
  <c r="E9" i="14"/>
  <c r="G9" i="15"/>
  <c r="F9" i="15"/>
  <c r="I9" i="15"/>
  <c r="E9" i="15"/>
  <c r="H9" i="15"/>
  <c r="E9" i="11"/>
  <c r="E7" i="11"/>
  <c r="I7" i="14"/>
  <c r="E7" i="14"/>
  <c r="E11" i="14" s="1"/>
  <c r="H7" i="14"/>
  <c r="H11" i="14" s="1"/>
  <c r="G7" i="14"/>
  <c r="G11" i="14" s="1"/>
  <c r="G19" i="14" s="1"/>
  <c r="G23" i="14" s="1"/>
  <c r="F7" i="14"/>
  <c r="I7" i="15"/>
  <c r="E7" i="15"/>
  <c r="H7" i="15"/>
  <c r="H11" i="15" s="1"/>
  <c r="H19" i="15" s="1"/>
  <c r="H23" i="15" s="1"/>
  <c r="G7" i="15"/>
  <c r="F7" i="15"/>
  <c r="H19" i="14"/>
  <c r="H23" i="14" s="1"/>
  <c r="E19" i="14"/>
  <c r="E23" i="14" s="1"/>
  <c r="D17" i="11"/>
  <c r="D15" i="11"/>
  <c r="D23" i="14"/>
  <c r="F11" i="15" l="1"/>
  <c r="F19" i="15" s="1"/>
  <c r="F23" i="15" s="1"/>
  <c r="I11" i="15"/>
  <c r="I19" i="15" s="1"/>
  <c r="I23" i="15" s="1"/>
  <c r="E11" i="15"/>
  <c r="E19" i="15" s="1"/>
  <c r="G11" i="15"/>
  <c r="G19" i="15" s="1"/>
  <c r="G23" i="15" s="1"/>
  <c r="F11" i="14"/>
  <c r="F19" i="14" s="1"/>
  <c r="F23" i="14" s="1"/>
  <c r="I11" i="14"/>
  <c r="I19" i="14" s="1"/>
  <c r="I23" i="14" s="1"/>
  <c r="D26" i="14"/>
  <c r="D27" i="14"/>
  <c r="E23" i="15" l="1"/>
  <c r="D26" i="15" s="1"/>
  <c r="D27" i="15"/>
</calcChain>
</file>

<file path=xl/sharedStrings.xml><?xml version="1.0" encoding="utf-8"?>
<sst xmlns="http://schemas.openxmlformats.org/spreadsheetml/2006/main" count="398" uniqueCount="233">
  <si>
    <t>FASTENER MANAGEMENT</t>
  </si>
  <si>
    <t>Criteria</t>
  </si>
  <si>
    <t>Response</t>
  </si>
  <si>
    <t>Score</t>
  </si>
  <si>
    <t>Supporting Observations</t>
  </si>
  <si>
    <t>Proposed Action Plan</t>
  </si>
  <si>
    <t>Priority</t>
  </si>
  <si>
    <t>GAP ANALYSIS</t>
  </si>
  <si>
    <t>We include torque values, fastener lubrication requirements and required fastening sequence in all corrective and preventive maintenance work instructions.</t>
  </si>
  <si>
    <t>&lt; 50% of the time</t>
  </si>
  <si>
    <t>We employ properly selected (e.g. grade, material, etc.) and sized fasteners and washers for fastener applications and the fastener type, size and material are clearly defined in maintenance work instructions.</t>
  </si>
  <si>
    <t>50-65% of the time</t>
  </si>
  <si>
    <t>Fasteners are audited at least twice a year and a routine audit of fasteners will reveal no loose, missing, improperly sized or damaged fasteners in the plant.</t>
  </si>
  <si>
    <t>Torque wrenches are employed for tightening fasteners in the plant and when a specialized torque wrench is required, it is specified in the maintenance work instructions.</t>
  </si>
  <si>
    <t>Foundation mounting bolts are properly selected, sized and grouted, and machines are correctly shimmed when installed to eliminate soft foot.</t>
  </si>
  <si>
    <t>65-80% of the time</t>
  </si>
  <si>
    <t>Belts on belt-driven equipment are properly tensioned with a spring or vibration tensiometer upon installation, re-tensioned shortly after start-up to adjust for relaxation or belt seating and required tension values and tensioning instructions are explicitly included in corrective and preventive maintenance work instructions.</t>
  </si>
  <si>
    <t>Belts are inspected visually (or with a stroboscope) at least once a month and checked for tension at least once a year.</t>
  </si>
  <si>
    <t>Ultrasonic analysis is routinely employed for finding, tagging and correcting air and other pressurized gas leaks.</t>
  </si>
  <si>
    <t>Strongly disagree</t>
  </si>
  <si>
    <t>Machines are routinely inspected for liquid leaks.  Leaks are found, tagged, analyzed and corrected.  Where required, fluorescent dye is employed to identify the location of leaks.</t>
  </si>
  <si>
    <t>Moderate</t>
  </si>
  <si>
    <t>All mechanical crafts persons are properly trained and qualified on fastener theory and practice, belt installation and tensioning theory and practice, monitoring  and leak detection and management.  Where appropriate, specialized monitoring is contracted out to qualified experts.</t>
  </si>
  <si>
    <t>Mechanical looseness is routinely monitored utilizing vibration analysis where appropriate.</t>
  </si>
  <si>
    <t>Looseness or soft foot issues revealed by vibration analysis or other inspection technique are attended to with a high  priority, before damage to bearings, gears and other components can occur.</t>
  </si>
  <si>
    <t>Electrical connections, including circuit breakers, fuses, contactors, overloads, disconnects, lug connections, etc., are routinely tested with thermography, motor analysis or other inspection techniques.</t>
  </si>
  <si>
    <t>All electrical craft persons are properly trained and qualified on electrical fastener theory and practice, to include monitoring and inspection techniques.  Where appropriate, specialized monitoring is contracted to qualified experts.</t>
  </si>
  <si>
    <t>Electrical fastener and circuit problems revealed by thermography, motor circuit analysis or other techniques are corrected promptly before they can lead to equipment damage and/or functional failure.</t>
  </si>
  <si>
    <t>LUBRICATION MANAGEMENT</t>
  </si>
  <si>
    <t>The required viscosity grade and viscosity index has been analyzed for each application.  The analysis considers the operating temperature and range.  Viscosity and base oil type requirements are written into material specification standards for greases and oils.</t>
  </si>
  <si>
    <t>The required additive system has been evaluated relative to the performance requirements of the application.  Additive requirements, along with associated performance property requirements, are written into material specification standards for greases and oils.</t>
  </si>
  <si>
    <t>The appropriate grease thickener has been selected for grease lubricated applications and measures have been taken to minimize cross contamination of thickeners (e.g. instructions to motor rebuild shops specify the exact grease to use for initial fill).</t>
  </si>
  <si>
    <t>The required re-lubrication interval has been technically evaluated for each application to consider component type and size (e.g. bearings), operating speed, vibration, contamination in the area, shaft orientation, operating temperature, leakage rate, etc.  The analysis produces ideal re-grease and oil change intervals where condition monitoring is not employed to determine the interval.</t>
  </si>
  <si>
    <t>The required re-lubrication volume has been calculated for greased bearings considering the component size and type (e.g. bearing), seal configuration, etc. and precision methods are employed to ensure that the correct volume is applied.</t>
  </si>
  <si>
    <t>Oil lubricated machines are equipped with non-intrusive means to check oil level and these levels are monitoring and adjusted as required at least once per week - more often where leakage is common.</t>
  </si>
  <si>
    <t>Particle contamination control limits have been set for all oil lubricated machines and proper measures have been taken to exclude and remove particles as required to achieve those targets.  Oil analysis is employed as the feedback mechanisms to ensure that targets are achieved.</t>
  </si>
  <si>
    <t>Water contamination control limits have been set for all oil lubricated machines and proper measures have been taken to exclude and remove water contamination as required to achieve those targets.  Oil analysis is employed as the feedback mechanisms to ensure that targets are achieved.</t>
  </si>
  <si>
    <t>Lubricant storage containers, transfer devices, lubrication tools and machines are all fitted with intuitive tagging labels (e.g. shapes and colors) to identify lubricants and to avoid cross contamination.</t>
  </si>
  <si>
    <t>Lubrication PMs are clearly written to specify proper methods for carrying out various lubrication tasks and fits, tolerances, quantity and quality details are included in the associated maintenance work instructions.</t>
  </si>
  <si>
    <t>Lubricant samples are drawn at the proper interval, from the proper location and using appropriate methods to assure representative oil analysis data and the samples are tested to an appropriate test slate for which action limits and thresholds have been set.</t>
  </si>
  <si>
    <t>All crafts persons are properly trained and qualified on the theory and practice of lubrication and oil analysis.  Where appropriate, specialized testing and analysis is contracted out to qualified experts.</t>
  </si>
  <si>
    <t>Lubrication, contamination or wear issues revealed by oil analysis, vibration analysis or other inspection technique are attended to with a high  priority, before damage to bearings, gears and other components can occur.</t>
  </si>
  <si>
    <t>ALIGNMENT MANAGEMENT</t>
  </si>
  <si>
    <t>Shaft and sheave alignment maintenance work instructions include allowable misalignment so there is no guesswork for techs at the job site.  Tolerances are calculated based on speed and consider shaft length when calculating angular misalignment limits.</t>
  </si>
  <si>
    <t xml:space="preserve">Thermal growth is considered when setting up alignment limits and maintenance work instructions. </t>
  </si>
  <si>
    <t>Laser alignment tools are employed for aligning shafts and sheaves.</t>
  </si>
  <si>
    <t>Flexible couplings are NOT used as an excuse to employ lazy and imprecise shaft alignment practices.</t>
  </si>
  <si>
    <t>Pipework is installed properly to minimize pipe strain.  Thermal growth is considered when laying in pipework.  Also, piping is properly mounted and secured to reduce movement induced stress on joins and flanges.</t>
  </si>
  <si>
    <t>All mechanical craft persons are properly trained and qualified on alignment theory and practice for shaft and sheave alignment jobs.  Where appropriate, specialized work, monitoring and testing is contracted out to qualified experts.</t>
  </si>
  <si>
    <t>Mechanical misalignment is routinely monitored utilizing vibration analysis where appropriate.</t>
  </si>
  <si>
    <t>Mechanical misalignment issues revealed by vibration analysis or other inspection techniques are attended to with a high  priority, before damage to bearings, gears and other components can occur.</t>
  </si>
  <si>
    <t>Electrical total harmonic distortion (misalignment with sinusoidal power wave) is maintained to below 3% for electric motor applications.</t>
  </si>
  <si>
    <t>The presence of stray voltage is routinely monitored in equipment, where appropriate (e.g. motors, generators, panels, etc.).  Stray voltage is the accumulation of electrostatic electrical potential.  When the accumulation reaches a critical level, the potential is electrokinetically discharged, causing electrical discharge erosion (fluting) and the potential for injury.</t>
  </si>
  <si>
    <t>All electrical craft people are properly trained and qualified on theory and practice related to managing total harmonic distortion in electric motors.  Where appropriate, specialized monitoring and testing is contracted out to qualified experts.</t>
  </si>
  <si>
    <t>Disagree</t>
  </si>
  <si>
    <t>Electrical harmonic distortion and stray voltage are routinely monitored utilizing motor analysis and other technologies where  appropriate.</t>
  </si>
  <si>
    <t>Electrical harmonic distortion and stray voltage issues revealed by motor analysis or other inspection techniques are attended to with a high  priority, before damage to motors and MCCs can occur.</t>
  </si>
  <si>
    <t>BALANCE MANAGEMENT</t>
  </si>
  <si>
    <t xml:space="preserve">Where appropriate, pumps, blowers, fans, etc. are shop balanced to appropriate standards prior to being put into service.  </t>
  </si>
  <si>
    <t>Required balancing precision is included into contracts where equipment is rebuilt offsite (e.g. electric motor rebuild shops).  Where required, at-speed (high speed) balance is specified.</t>
  </si>
  <si>
    <t>80-95% of the time</t>
  </si>
  <si>
    <t>Where appropriate, machines that can be field balanced are when required.  Fans and other air handling units are a common example of such equipment.</t>
  </si>
  <si>
    <t>When correcting balance problems in the field, care is taken to minimize the risk that the cure won't create other problems.  A common example is the wash-down of fan blades introducing water contamination into the bearings.</t>
  </si>
  <si>
    <t>All mechanical craft persons are properly trained and qualified on dynamic balance theory and practice and belt installation and tensioning theory and practice.  Where appropriate, specialized work and testing is contracted out to qualified experts.</t>
  </si>
  <si>
    <t>Mechanical imbalance is routinely monitored utilizing vibration analysis where appropriate.</t>
  </si>
  <si>
    <t>Mechanical Imbalance issues revealed by vibration analysis or other inspection technique are attended to with a high  priority, before damage to bearings, gears and other components can occur.</t>
  </si>
  <si>
    <t>Phase to phase electrical voltage imbalance is monitored and maintained to acceptable levels to assure maximum motor life.  Failure to maintain phase to phase voltage balance results in the generation of heat.  Voltage imbalance should be managed to below 2%.</t>
  </si>
  <si>
    <t>Electrical current imbalance is monitored and maintained to acceptable levels to assure maximum motor life. Failure to manage current imbalance causes heat generation and can stress electrical circuits.  As a rule, current imbalance will be about seven times higher than voltage imbalance.  However, current imbalance can be caused by the circuit, even is phase to phase voltage is in balance.</t>
  </si>
  <si>
    <t>Phase to phase electrical inductive imbalance caused by poor rotor condition is monitored and maintained to acceptable levels to assure maximum motor life.  Inductive imbalance is an indication of wind quality.  Limits are 7% for form wound motors and 12% for loose wound motors.  The lower the better.  This is an acceptance criteria for new or rewound motors.</t>
  </si>
  <si>
    <t>Electrical resistive imbalance is monitored and maintained to acceptable levels to assure maximum motor life.  Resistive imbalance is a proactive indicator and often a precursor to current imbalance.</t>
  </si>
  <si>
    <t>All electrical craft persons are properly trained and qualified on electrical balance theory and practice.  Where appropriate, specialized work, monitoring and testing is contracted out to qualified experts.</t>
  </si>
  <si>
    <t>Electrical imbalance is routinely monitored utilizing motor analysis (current and circuit) where appropriate.</t>
  </si>
  <si>
    <t>Electrical imbalance issues revealed by motor analysis or other condition monitoring or inspection techniques are attended to with a high  priority, before motors, MCCs and other components can occur.</t>
  </si>
  <si>
    <t>FLAB MANAGEMENT</t>
  </si>
  <si>
    <t>As a matter of policy, proactively managing FLAB with precision maintenance practices is a priority for management and not flippantly disregarded in lieu of fixing broken equipment.</t>
  </si>
  <si>
    <t xml:space="preserve">	Organizational roles pertaining to FLAB management and execution have been clearly defined and visible on a responsible, accountable, consulted or informed (RACI) chart.  Individual have received adequate FLAB education and training and are properly supported to fulfill their respective roles.</t>
  </si>
  <si>
    <t>All preventive and corrective work practices are documented to identify best practice and to specify fits, tolerances, quantity and quality details specific to each machine and application so as to ensure precision in the maintenance process without depending on "tribal knowledge."</t>
  </si>
  <si>
    <t>Inspections and condition monitoring (e.g. vibe analysis, oil analysis, etc.), as opposed to functional failure, drive the work request, planning and scheduling process.  And, condition directed work is given a high priority so that work request don't just sit in a backlog until the unit does reach functional failure.</t>
  </si>
  <si>
    <t>The organization has a good balance of leading and lagging indicators that drive behaviors.  For example, overall lubrication effectiveness (OLE), overall vibration effectiveness (OVE) are leading indicators.  Reliability, availability, cost per ton, etc. are lagging indicators.</t>
  </si>
  <si>
    <t>Rewards are tied to achieving proactive goals (e.g. OLE and OVE), not just production goals or reacting effectively.  Remember, rewards can be extrinsic, such as money, or intrinsic, recognition for effort.  Historically, we've rewarded reacting to failure with overtime and pats on the back, not proactive behaviors that drive reliability.</t>
  </si>
  <si>
    <t>The potential benefits in terms of avoided maintenance cost, increased production availability and utilization, improved safety have been systematically analyzed and quantified in economic terms.</t>
  </si>
  <si>
    <t>The organization employs world class work management practices to ensure that proactive FLAB-related PMs and work that is identified and requested gets properly planned, scheduled and executed prior to damage occurring to the equipment.</t>
  </si>
  <si>
    <t>Managers and supervisors have been trained and qualified on world-class asset management (e.g. to the five pillars of the body of knowledge set forth by the Society or Maintenance &amp; Reliability Professionals).</t>
  </si>
  <si>
    <t>The organization has access to a qualified reliability engineer who is an expert in all aspects of FLAB management, data mining and analysis, maintenance work management and other aspects of reliability engineering and equipment asset management.</t>
  </si>
  <si>
    <t>Fastener Management</t>
  </si>
  <si>
    <t>Lubrication Management</t>
  </si>
  <si>
    <t>Area</t>
  </si>
  <si>
    <t>Your Score</t>
  </si>
  <si>
    <t>Goal</t>
  </si>
  <si>
    <t>World Class</t>
  </si>
  <si>
    <t>Torque Practices</t>
  </si>
  <si>
    <t>Viscosity and VI</t>
  </si>
  <si>
    <t>Selection and Sizing</t>
  </si>
  <si>
    <t>Additive Package</t>
  </si>
  <si>
    <t>Fastener Audit</t>
  </si>
  <si>
    <t>Grease Thickeners</t>
  </si>
  <si>
    <t>Torque Wrenches</t>
  </si>
  <si>
    <t>Re-Lube Interval</t>
  </si>
  <si>
    <t>Foundation Management</t>
  </si>
  <si>
    <t>Re-Lube Volume</t>
  </si>
  <si>
    <t>Belt Tensioning</t>
  </si>
  <si>
    <t>Level Checks</t>
  </si>
  <si>
    <t>Belt Inspections</t>
  </si>
  <si>
    <t>Particle Contamination Control</t>
  </si>
  <si>
    <t>Air and Gas Leaks</t>
  </si>
  <si>
    <t>Water Contamination Control</t>
  </si>
  <si>
    <t>Liquid Leaks</t>
  </si>
  <si>
    <t>Lube Tagging</t>
  </si>
  <si>
    <t>Mechanical Technician Qualification</t>
  </si>
  <si>
    <t>Lube PMs</t>
  </si>
  <si>
    <t>Vibration Analysis</t>
  </si>
  <si>
    <t>Oil Analysis</t>
  </si>
  <si>
    <t>Mechanical Problem Response</t>
  </si>
  <si>
    <t>Technician Qualification</t>
  </si>
  <si>
    <t>Electrical Fastener Inspection</t>
  </si>
  <si>
    <t>Problem Response</t>
  </si>
  <si>
    <t>Electrical Technician Qualification</t>
  </si>
  <si>
    <t>Electrical Problem Response</t>
  </si>
  <si>
    <t>Alignment Management</t>
  </si>
  <si>
    <t>Balance Management</t>
  </si>
  <si>
    <t>Tolerances Defined</t>
  </si>
  <si>
    <t>Shop Balancing</t>
  </si>
  <si>
    <t>Thermal Growth</t>
  </si>
  <si>
    <t>Contractor Specifications</t>
  </si>
  <si>
    <t>Laser Tools</t>
  </si>
  <si>
    <t>Field Balancing</t>
  </si>
  <si>
    <t>Flexible Couplings</t>
  </si>
  <si>
    <t>Avoiding Collateral Damage</t>
  </si>
  <si>
    <t>Pipework</t>
  </si>
  <si>
    <t>Vibration monitoring</t>
  </si>
  <si>
    <t>Mechanical Imbalance Problem Response</t>
  </si>
  <si>
    <t>Voltage Balance</t>
  </si>
  <si>
    <t>Total Harmonic Distortion</t>
  </si>
  <si>
    <t>Current Imbalance</t>
  </si>
  <si>
    <t>Stray Voltage</t>
  </si>
  <si>
    <t>Inductive Imbalance</t>
  </si>
  <si>
    <t>Resistive Imbalance</t>
  </si>
  <si>
    <t>Motor Analysis</t>
  </si>
  <si>
    <t>Motor Testing</t>
  </si>
  <si>
    <t>Electrical Imbalance Problem Response</t>
  </si>
  <si>
    <t>Policy and Priority</t>
  </si>
  <si>
    <t>RACI</t>
  </si>
  <si>
    <t>Documentation</t>
  </si>
  <si>
    <t>Condition Based Maintenance</t>
  </si>
  <si>
    <t>Metrics</t>
  </si>
  <si>
    <t>Rewards</t>
  </si>
  <si>
    <t>Economic Justification</t>
  </si>
  <si>
    <t>Work Management</t>
  </si>
  <si>
    <t>Management Education</t>
  </si>
  <si>
    <t>Expert RE/RM Support</t>
  </si>
  <si>
    <t>OVERALL</t>
  </si>
  <si>
    <t>Label</t>
  </si>
  <si>
    <t>Fasteners</t>
  </si>
  <si>
    <t>Lubrication</t>
  </si>
  <si>
    <t>Alignment</t>
  </si>
  <si>
    <t>Balance</t>
  </si>
  <si>
    <t>Management</t>
  </si>
  <si>
    <t>Precision FLAB Management Percentile Score</t>
  </si>
  <si>
    <t>ECON ANALYSIS</t>
  </si>
  <si>
    <t>Question</t>
  </si>
  <si>
    <t>Value</t>
  </si>
  <si>
    <t>Explanation</t>
  </si>
  <si>
    <t>What is your annual maintenance cost?</t>
  </si>
  <si>
    <t>Input in dollars.  Include all routine maintenance, contractor expenses for inspections, shutdowns, etc., sustaining capital, etc.  Figure should include parts, labor and overheads.</t>
  </si>
  <si>
    <t>What percentage of your maintenance cost is corrective?</t>
  </si>
  <si>
    <t>Includes fixing broken equipment that produced functional failure as well as machines found to be broken through inspection or monitoring, but for which functional failure has not occurred.  Excludes proactive work.</t>
  </si>
  <si>
    <r>
      <t xml:space="preserve">What percentage of your corrective maintenance work is attributable to poor </t>
    </r>
    <r>
      <rPr>
        <b/>
        <sz val="11"/>
        <color theme="1"/>
        <rFont val="Arial"/>
        <family val="2"/>
        <scheme val="minor"/>
      </rPr>
      <t>fastening</t>
    </r>
    <r>
      <rPr>
        <sz val="11"/>
        <color theme="1"/>
        <rFont val="Arial"/>
        <family val="2"/>
        <scheme val="minor"/>
      </rPr>
      <t xml:space="preserve"> practices?</t>
    </r>
  </si>
  <si>
    <t>Mechanical</t>
  </si>
  <si>
    <t>Includes wrong fasteners, damaged fasteners, improperly installed, torqued or sequencing fasteners, improperly sized or grouted mounting bolts, improper shimming and improperly tensioned belts.  Include rotating and reciprocating equipment as well as fixed plant structures, piping flanges, etc., and failure to respond to problems revealed by vibration analysis and other inspections.</t>
  </si>
  <si>
    <t>Electrical</t>
  </si>
  <si>
    <t>Includes wires, connectors, fuses, bus bars, and other components in the electrical circuit and failure to respond to problems revealed by MC/CE, thermography and other inspections.</t>
  </si>
  <si>
    <r>
      <t xml:space="preserve">What percentage of your corrective maintenance work is attributable to poor </t>
    </r>
    <r>
      <rPr>
        <b/>
        <sz val="11"/>
        <color theme="1"/>
        <rFont val="Arial"/>
        <family val="2"/>
        <scheme val="minor"/>
      </rPr>
      <t>lubrication</t>
    </r>
    <r>
      <rPr>
        <sz val="11"/>
        <color theme="1"/>
        <rFont val="Arial"/>
        <family val="2"/>
        <scheme val="minor"/>
      </rPr>
      <t xml:space="preserve"> practices?</t>
    </r>
  </si>
  <si>
    <t>Includes wrong lubricant, degraded lubricant, over-lubrication, under-lubrication, contaminated lubricant, poor oil analysis practices, failure to respond to lubricant and lubrication problems detected by oil analysis, vibration analysis, ultrasonic analysis and other inspections, etc.</t>
  </si>
  <si>
    <t>Transformer oil degradation and imprecise greasing of electric motors forcing grease into motor and onto windings, and a failure to respond to dissolved gas, dielectric breakdown and other oil analysis tests, and failure to utilize ultrasonic analysis to assure precision grease lubrication.</t>
  </si>
  <si>
    <r>
      <t xml:space="preserve">What percentage of your corrective maintenance work is attributable to poor </t>
    </r>
    <r>
      <rPr>
        <b/>
        <sz val="11"/>
        <color theme="1"/>
        <rFont val="Arial"/>
        <family val="2"/>
        <scheme val="minor"/>
      </rPr>
      <t>alignment</t>
    </r>
    <r>
      <rPr>
        <sz val="11"/>
        <color theme="1"/>
        <rFont val="Arial"/>
        <family val="2"/>
        <scheme val="minor"/>
      </rPr>
      <t xml:space="preserve"> practices?</t>
    </r>
  </si>
  <si>
    <t xml:space="preserve">Includes lack of precision in shaft and sheave alignment, poor piping design and installation, which produces pipe strain, failure to consider thermal growth, failure to respond to alignment problems detected by vibration analysis and other inspections, etc. </t>
  </si>
  <si>
    <t>Includes motor and MCC failures caused by excessive harmonic distortion, stray voltage-induced problems (electromagnetic induction, fluting, etc.) and failure to respond to problems detected by MC/CE, thermography and other inspections..</t>
  </si>
  <si>
    <r>
      <t xml:space="preserve">What percentage of your corrective maintenance work is attributable to poor </t>
    </r>
    <r>
      <rPr>
        <b/>
        <sz val="10"/>
        <color theme="1"/>
        <rFont val="Arial"/>
        <family val="2"/>
        <scheme val="minor"/>
      </rPr>
      <t>balancing</t>
    </r>
    <r>
      <rPr>
        <sz val="10"/>
        <color theme="1"/>
        <rFont val="Arial"/>
        <family val="2"/>
        <scheme val="minor"/>
      </rPr>
      <t xml:space="preserve"> practices?</t>
    </r>
  </si>
  <si>
    <t>Sum Check</t>
  </si>
  <si>
    <t>Includes lack of precision in shaft and sheave alignment, poor piping design and installation, which produces pipe strain, failure to consider thermal growth, failure to respond to alignment problems detected by vibration analysis and other inspections, etc.</t>
  </si>
  <si>
    <t>Includes motor and MCC problems caused by voltage, inductive, resistive, current and impedance imbalance and failure to respond to electrical problems revealed by MC/CE, thermography and other technologies.</t>
  </si>
  <si>
    <r>
      <t xml:space="preserve">By what percentage could </t>
    </r>
    <r>
      <rPr>
        <b/>
        <sz val="10"/>
        <color theme="1"/>
        <rFont val="Arial"/>
        <family val="2"/>
        <scheme val="minor"/>
      </rPr>
      <t>fastener</t>
    </r>
    <r>
      <rPr>
        <sz val="10"/>
        <color theme="1"/>
        <rFont val="Arial"/>
        <family val="2"/>
        <scheme val="minor"/>
      </rPr>
      <t>-induced maintenance work be reasonably reduced by employing world-class precision maintenance practices?</t>
    </r>
  </si>
  <si>
    <t>Engineered maintenance work instructions that specify fits, tolerances, quantity and quality details, proper training and qualification of technicians, leading metrics to drive behaviors, etc.</t>
  </si>
  <si>
    <r>
      <t xml:space="preserve">By what percentage could </t>
    </r>
    <r>
      <rPr>
        <b/>
        <sz val="10"/>
        <color theme="1"/>
        <rFont val="Arial"/>
        <family val="2"/>
        <scheme val="minor"/>
      </rPr>
      <t>lubrication</t>
    </r>
    <r>
      <rPr>
        <sz val="10"/>
        <color theme="1"/>
        <rFont val="Arial"/>
        <family val="2"/>
        <scheme val="minor"/>
      </rPr>
      <t>-induced maintenance work be reasonably reduced by employing world-class precision maintenance practices designed to cut the FLAB?</t>
    </r>
  </si>
  <si>
    <r>
      <t xml:space="preserve">By what percentage could </t>
    </r>
    <r>
      <rPr>
        <b/>
        <sz val="10"/>
        <color theme="1"/>
        <rFont val="Arial"/>
        <family val="2"/>
        <scheme val="minor"/>
      </rPr>
      <t>alignment</t>
    </r>
    <r>
      <rPr>
        <sz val="10"/>
        <color theme="1"/>
        <rFont val="Arial"/>
        <family val="2"/>
        <scheme val="minor"/>
      </rPr>
      <t>-induced maintenance work be reasonably reduced by employing world-class precision maintenance practices designed to cut the FLAB?</t>
    </r>
  </si>
  <si>
    <r>
      <t xml:space="preserve">By what percentage could </t>
    </r>
    <r>
      <rPr>
        <b/>
        <sz val="10"/>
        <color theme="1"/>
        <rFont val="Arial"/>
        <family val="2"/>
        <scheme val="minor"/>
      </rPr>
      <t>balance</t>
    </r>
    <r>
      <rPr>
        <sz val="10"/>
        <color theme="1"/>
        <rFont val="Arial"/>
        <family val="2"/>
        <scheme val="minor"/>
      </rPr>
      <t>-induced maintenance work be reasonably reduced by employing world-class precision maintenance practices designed to cut the FLAB?</t>
    </r>
  </si>
  <si>
    <t>What percentage of your preventive maintenance expenditure is wasted due to lack of precision and execution?</t>
  </si>
  <si>
    <t>Poor practices due to poor work instructions that fail to define fits, tolerances, quality and quality details, lack of training and qualification leads to poor practices, failure to follow-up on inspections, etc.  Fails to add value and can actually be a cause of failure.</t>
  </si>
  <si>
    <t>What percentage of wasted preventive maintenance expenditure could be reclaimed by employing world-class precision maintenance practices designed to cut the FLAB?</t>
  </si>
  <si>
    <t>Report what you believe to be a reasonably achievable but aggressive goal.</t>
  </si>
  <si>
    <t>FLAB BENEFITS</t>
  </si>
  <si>
    <t>Category</t>
  </si>
  <si>
    <t>Opportunity</t>
  </si>
  <si>
    <t>Priority Rank</t>
  </si>
  <si>
    <r>
      <t xml:space="preserve">Avoided Corrective Maintenance Cost Associated Caused by Poor </t>
    </r>
    <r>
      <rPr>
        <b/>
        <sz val="11"/>
        <color theme="1"/>
        <rFont val="Arial"/>
        <family val="2"/>
        <scheme val="minor"/>
      </rPr>
      <t>Fastener</t>
    </r>
    <r>
      <rPr>
        <sz val="11"/>
        <color theme="1"/>
        <rFont val="Arial"/>
        <family val="2"/>
        <scheme val="minor"/>
      </rPr>
      <t xml:space="preserve"> Management</t>
    </r>
  </si>
  <si>
    <r>
      <t xml:space="preserve">Avoided Corrective Maintenance Cost Associated Caused by Poor </t>
    </r>
    <r>
      <rPr>
        <b/>
        <sz val="11"/>
        <color theme="1"/>
        <rFont val="Arial"/>
        <family val="2"/>
        <scheme val="minor"/>
      </rPr>
      <t>Lubrication</t>
    </r>
    <r>
      <rPr>
        <sz val="11"/>
        <color theme="1"/>
        <rFont val="Arial"/>
        <family val="2"/>
        <scheme val="minor"/>
      </rPr>
      <t xml:space="preserve"> Management</t>
    </r>
  </si>
  <si>
    <r>
      <t xml:space="preserve">Avoided Corrective Maintenance Cost Associated Caused by Poor </t>
    </r>
    <r>
      <rPr>
        <b/>
        <sz val="11"/>
        <color theme="1"/>
        <rFont val="Arial"/>
        <family val="2"/>
        <scheme val="minor"/>
      </rPr>
      <t>Alignment</t>
    </r>
    <r>
      <rPr>
        <sz val="11"/>
        <color theme="1"/>
        <rFont val="Arial"/>
        <family val="2"/>
        <scheme val="minor"/>
      </rPr>
      <t xml:space="preserve"> Management</t>
    </r>
  </si>
  <si>
    <r>
      <t xml:space="preserve">Avoided Corrective Maintenance Cost Associated Caused by Poor </t>
    </r>
    <r>
      <rPr>
        <b/>
        <sz val="11"/>
        <color theme="1"/>
        <rFont val="Arial"/>
        <family val="2"/>
        <scheme val="minor"/>
      </rPr>
      <t>Balance</t>
    </r>
    <r>
      <rPr>
        <sz val="11"/>
        <color theme="1"/>
        <rFont val="Arial"/>
        <family val="2"/>
        <scheme val="minor"/>
      </rPr>
      <t xml:space="preserve"> Management</t>
    </r>
  </si>
  <si>
    <t>Total Opportunity for Precision Maintenance Through FLAB Management</t>
  </si>
  <si>
    <t>Total Opportunity for FLAB Management as a Percentage of Total Maintenance Spend</t>
  </si>
  <si>
    <t>Total Opportunity for FLAB Management as a Percentage of Corrective Mechanical Maintenance Spend</t>
  </si>
  <si>
    <t>Recovery of Wasted Preventive Maintenance Spend</t>
  </si>
  <si>
    <t>FLAB COST ESTIMATE</t>
  </si>
  <si>
    <t>Year</t>
  </si>
  <si>
    <t>Cost Area</t>
  </si>
  <si>
    <r>
      <t xml:space="preserve">Precision </t>
    </r>
    <r>
      <rPr>
        <b/>
        <sz val="11"/>
        <color theme="1"/>
        <rFont val="Arial"/>
        <family val="2"/>
        <scheme val="minor"/>
      </rPr>
      <t>Fastener</t>
    </r>
    <r>
      <rPr>
        <sz val="11"/>
        <color theme="1"/>
        <rFont val="Arial"/>
        <family val="2"/>
        <scheme val="minor"/>
      </rPr>
      <t xml:space="preserve"> Management</t>
    </r>
  </si>
  <si>
    <t>Engineered precision work practices</t>
  </si>
  <si>
    <t>Required equipment modifications</t>
  </si>
  <si>
    <t>Tools</t>
  </si>
  <si>
    <t>Training</t>
  </si>
  <si>
    <r>
      <t xml:space="preserve">Precision </t>
    </r>
    <r>
      <rPr>
        <b/>
        <sz val="11"/>
        <color theme="1"/>
        <rFont val="Arial"/>
        <family val="2"/>
        <scheme val="minor"/>
      </rPr>
      <t>Lubrication</t>
    </r>
    <r>
      <rPr>
        <sz val="11"/>
        <color theme="1"/>
        <rFont val="Arial"/>
        <family val="2"/>
        <scheme val="minor"/>
      </rPr>
      <t xml:space="preserve"> Management</t>
    </r>
  </si>
  <si>
    <r>
      <t xml:space="preserve">Precision </t>
    </r>
    <r>
      <rPr>
        <b/>
        <sz val="11"/>
        <color theme="1"/>
        <rFont val="Arial"/>
        <family val="2"/>
        <scheme val="minor"/>
      </rPr>
      <t>Alignment</t>
    </r>
    <r>
      <rPr>
        <sz val="11"/>
        <color theme="1"/>
        <rFont val="Arial"/>
        <family val="2"/>
        <scheme val="minor"/>
      </rPr>
      <t xml:space="preserve"> Management</t>
    </r>
  </si>
  <si>
    <r>
      <t xml:space="preserve">Precision </t>
    </r>
    <r>
      <rPr>
        <b/>
        <sz val="11"/>
        <color theme="1"/>
        <rFont val="Arial"/>
        <family val="2"/>
        <scheme val="minor"/>
      </rPr>
      <t>Balance</t>
    </r>
    <r>
      <rPr>
        <sz val="11"/>
        <color theme="1"/>
        <rFont val="Arial"/>
        <family val="2"/>
        <scheme val="minor"/>
      </rPr>
      <t xml:space="preserve"> Management</t>
    </r>
  </si>
  <si>
    <t>Total Cost</t>
  </si>
  <si>
    <t>FLAB ROI ANALYSIS</t>
  </si>
  <si>
    <t>Projected Benefits</t>
  </si>
  <si>
    <t>Total Benefits</t>
  </si>
  <si>
    <t>Projected Costs</t>
  </si>
  <si>
    <t>Total Costs</t>
  </si>
  <si>
    <t>Net Cash Flow</t>
  </si>
  <si>
    <t>Discount Rate (k=12%)</t>
  </si>
  <si>
    <t>Discounted Cash Flow</t>
  </si>
  <si>
    <t>Summary Investment Analysis</t>
  </si>
  <si>
    <t>5-year Net Present Value</t>
  </si>
  <si>
    <t>Internal Rate of Return</t>
  </si>
  <si>
    <t>Notes:</t>
  </si>
  <si>
    <t>Reliability benefits (increased availability, utilization, quality, safety, etc.) are excluded from the analysis.</t>
  </si>
  <si>
    <t>First year projected benefits are cut in half.</t>
  </si>
  <si>
    <t>Second year projected benefits are cut by 25%.</t>
  </si>
  <si>
    <t>Recovered waste in preventive maintenance expenditure is excluded from this analysis:</t>
  </si>
  <si>
    <t>HW FLAB ROI ANALYSIS</t>
  </si>
  <si>
    <t>All benefits from standard ROI cut further by half.</t>
  </si>
  <si>
    <t>Recovered waste in preventive maintenance expenditure is excluded from this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</si>
</sst>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0.00\ &quot;€&quot;"/>
    <numFmt numFmtId="166" formatCode="#,##0\ &quot;€&quot;"/>
    <numFmt numFmtId="167" formatCode="0.0"/>
  </numFmts>
  <fonts count="9">
    <font>
      <sz val="11"/>
      <color theme="1"/>
      <name val="Arial"/>
      <family val="2"/>
      <scheme val="minor"/>
    </font>
    <font>
      <b/>
      <sz val="11"/>
      <color theme="0"/>
      <name val="Arial"/>
      <family val="2"/>
      <scheme val="minor"/>
    </font>
    <font>
      <b/>
      <sz val="11"/>
      <color theme="1"/>
      <name val="Arial"/>
      <family val="2"/>
      <scheme val="minor"/>
    </font>
    <font>
      <sz val="11"/>
      <color theme="0"/>
      <name val="Arial"/>
      <family val="2"/>
      <scheme val="minor"/>
    </font>
    <font>
      <b/>
      <sz val="16"/>
      <color theme="1" tint="0.39997558519241921"/>
      <name val="Arial"/>
      <family val="2"/>
      <scheme val="minor"/>
    </font>
    <font>
      <b/>
      <sz val="11"/>
      <color theme="8" tint="0.39997558519241921"/>
      <name val="Arial"/>
      <family val="2"/>
      <scheme val="minor"/>
    </font>
    <font>
      <sz val="10"/>
      <color theme="1"/>
      <name val="Arial"/>
      <family val="2"/>
      <scheme val="minor"/>
    </font>
    <font>
      <b/>
      <sz val="10"/>
      <color theme="1"/>
      <name val="Arial"/>
      <family val="2"/>
      <scheme val="minor"/>
    </font>
    <font>
      <sz val="11"/>
      <name val="Arial"/>
      <family val="2"/>
      <scheme val="minor"/>
    </font>
  </fonts>
  <fills count="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1" tint="0.79998168889431442"/>
        <bgColor indexed="64"/>
      </patternFill>
    </fill>
  </fills>
  <borders count="35">
    <border>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thin">
        <color theme="9"/>
      </left>
      <right style="thin">
        <color theme="9"/>
      </right>
      <top/>
      <bottom style="thin">
        <color theme="9"/>
      </bottom>
      <diagonal/>
    </border>
    <border>
      <left style="thin">
        <color theme="9"/>
      </left>
      <right style="thin">
        <color theme="9"/>
      </right>
      <top style="thin">
        <color theme="9"/>
      </top>
      <bottom style="thin">
        <color theme="9"/>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style="medium">
        <color theme="0"/>
      </top>
      <bottom style="thin">
        <color theme="9"/>
      </bottom>
      <diagonal/>
    </border>
    <border>
      <left/>
      <right/>
      <top style="thin">
        <color theme="9"/>
      </top>
      <bottom style="thin">
        <color theme="9"/>
      </bottom>
      <diagonal/>
    </border>
    <border>
      <left style="thin">
        <color theme="9"/>
      </left>
      <right/>
      <top/>
      <bottom style="thin">
        <color theme="9"/>
      </bottom>
      <diagonal/>
    </border>
    <border>
      <left style="thin">
        <color theme="1"/>
      </left>
      <right/>
      <top/>
      <bottom/>
      <diagonal/>
    </border>
    <border>
      <left style="medium">
        <color theme="0"/>
      </left>
      <right/>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1"/>
      </left>
      <right style="thin">
        <color theme="1"/>
      </right>
      <top/>
      <bottom style="thin">
        <color theme="1"/>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s>
  <cellStyleXfs count="1">
    <xf numFmtId="0" fontId="0" fillId="0" borderId="0"/>
  </cellStyleXfs>
  <cellXfs count="111">
    <xf numFmtId="0" fontId="0" fillId="0" borderId="0" xfId="0"/>
    <xf numFmtId="0" fontId="0" fillId="0" borderId="0" xfId="0" applyAlignment="1">
      <alignment horizontal="left" vertical="top"/>
    </xf>
    <xf numFmtId="0" fontId="0" fillId="2" borderId="0" xfId="0" applyFill="1"/>
    <xf numFmtId="0" fontId="4" fillId="0" borderId="0" xfId="0" applyFont="1" applyAlignment="1">
      <alignment vertical="center"/>
    </xf>
    <xf numFmtId="0" fontId="1" fillId="3" borderId="1" xfId="0" applyFont="1" applyFill="1" applyBorder="1" applyAlignment="1" applyProtection="1">
      <alignment vertical="center"/>
      <protection hidden="1"/>
    </xf>
    <xf numFmtId="0" fontId="1" fillId="3" borderId="2"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hidden="1"/>
    </xf>
    <xf numFmtId="0" fontId="0" fillId="0" borderId="0" xfId="0" applyProtection="1">
      <protection hidden="1"/>
    </xf>
    <xf numFmtId="0" fontId="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6" fillId="2" borderId="4" xfId="0" applyFont="1" applyFill="1" applyBorder="1" applyAlignment="1" applyProtection="1">
      <alignment horizontal="left" vertical="center" wrapText="1" indent="1"/>
      <protection hidden="1"/>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hidden="1"/>
    </xf>
    <xf numFmtId="0" fontId="6" fillId="2" borderId="5" xfId="0" applyFont="1" applyFill="1" applyBorder="1" applyAlignment="1" applyProtection="1">
      <alignment horizontal="left" vertical="center" wrapText="1" indent="1"/>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protection hidden="1"/>
    </xf>
    <xf numFmtId="0" fontId="2" fillId="2" borderId="0" xfId="0" applyFont="1" applyFill="1" applyAlignment="1" applyProtection="1">
      <alignment horizontal="center" wrapText="1"/>
      <protection hidden="1"/>
    </xf>
    <xf numFmtId="0" fontId="2" fillId="0" borderId="6" xfId="0" applyFont="1" applyBorder="1" applyAlignment="1" applyProtection="1">
      <alignment wrapText="1"/>
      <protection hidden="1"/>
    </xf>
    <xf numFmtId="15" fontId="2" fillId="0" borderId="7" xfId="0" applyNumberFormat="1" applyFont="1" applyBorder="1" applyAlignment="1" applyProtection="1">
      <alignment horizontal="center" wrapText="1"/>
      <protection hidden="1"/>
    </xf>
    <xf numFmtId="0" fontId="2" fillId="0" borderId="7" xfId="0" applyFont="1" applyBorder="1" applyAlignment="1" applyProtection="1">
      <alignment horizontal="center" wrapText="1"/>
      <protection hidden="1"/>
    </xf>
    <xf numFmtId="0" fontId="2" fillId="0" borderId="8" xfId="0" applyFont="1" applyBorder="1" applyAlignment="1" applyProtection="1">
      <alignment horizontal="center" wrapText="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9" xfId="0" applyBorder="1" applyAlignment="1">
      <alignment vertical="top" wrapText="1"/>
    </xf>
    <xf numFmtId="0" fontId="0" fillId="0" borderId="12" xfId="0" applyBorder="1" applyAlignment="1">
      <alignment vertical="top" wrapText="1"/>
    </xf>
    <xf numFmtId="0" fontId="0" fillId="0" borderId="13" xfId="0" applyBorder="1" applyProtection="1">
      <protection hidden="1"/>
    </xf>
    <xf numFmtId="0" fontId="0" fillId="0" borderId="14" xfId="0" applyBorder="1" applyProtection="1">
      <protection hidden="1"/>
    </xf>
    <xf numFmtId="0" fontId="0" fillId="2" borderId="0" xfId="0" applyFill="1" applyProtection="1">
      <protection hidden="1"/>
    </xf>
    <xf numFmtId="0" fontId="2" fillId="0" borderId="0" xfId="0" applyFont="1" applyAlignment="1" applyProtection="1">
      <alignment horizontal="center" vertical="center"/>
      <protection hidden="1"/>
    </xf>
    <xf numFmtId="0" fontId="0" fillId="0" borderId="0" xfId="0" applyAlignment="1" applyProtection="1">
      <alignment horizontal="center" vertical="center" wrapText="1"/>
      <protection hidden="1"/>
    </xf>
    <xf numFmtId="0" fontId="0" fillId="0" borderId="0" xfId="0" applyAlignment="1" applyProtection="1">
      <alignment vertical="top" wrapText="1"/>
      <protection hidden="1"/>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vertical="center" wrapText="1"/>
      <protection hidden="1"/>
    </xf>
    <xf numFmtId="0" fontId="0" fillId="2" borderId="0" xfId="0" applyFill="1" applyAlignment="1" applyProtection="1">
      <alignment vertical="top" wrapText="1"/>
      <protection hidden="1"/>
    </xf>
    <xf numFmtId="0" fontId="0" fillId="2" borderId="0" xfId="0" applyFill="1" applyAlignment="1">
      <alignment horizontal="left" vertical="top"/>
    </xf>
    <xf numFmtId="0" fontId="0" fillId="0" borderId="0" xfId="0" applyAlignment="1" applyProtection="1">
      <alignment wrapText="1"/>
      <protection hidden="1"/>
    </xf>
    <xf numFmtId="0" fontId="0" fillId="2" borderId="0" xfId="0" applyFill="1" applyAlignment="1" applyProtection="1">
      <alignment wrapText="1"/>
      <protection hidden="1"/>
    </xf>
    <xf numFmtId="0" fontId="6" fillId="2" borderId="15" xfId="0" applyFont="1" applyFill="1" applyBorder="1" applyAlignment="1" applyProtection="1">
      <alignment horizontal="left" vertical="center" wrapText="1"/>
      <protection hidden="1"/>
    </xf>
    <xf numFmtId="0" fontId="6" fillId="0" borderId="15" xfId="0" applyFont="1" applyBorder="1" applyAlignment="1" applyProtection="1">
      <alignment horizontal="center" vertical="center"/>
      <protection hidden="1"/>
    </xf>
    <xf numFmtId="0" fontId="6" fillId="2" borderId="16" xfId="0" applyFont="1" applyFill="1" applyBorder="1" applyAlignment="1" applyProtection="1">
      <alignment vertical="center" wrapText="1"/>
      <protection hidden="1"/>
    </xf>
    <xf numFmtId="0" fontId="6" fillId="0" borderId="16" xfId="0" applyFont="1" applyBorder="1" applyAlignment="1" applyProtection="1">
      <alignment horizontal="center" vertical="center"/>
      <protection hidden="1"/>
    </xf>
    <xf numFmtId="0" fontId="2" fillId="2" borderId="0" xfId="0" applyFont="1" applyFill="1" applyAlignment="1" applyProtection="1">
      <alignment vertical="top" wrapText="1"/>
      <protection hidden="1"/>
    </xf>
    <xf numFmtId="9" fontId="2" fillId="2" borderId="0" xfId="0" applyNumberFormat="1" applyFont="1" applyFill="1" applyAlignment="1" applyProtection="1">
      <alignment vertical="center"/>
      <protection hidden="1"/>
    </xf>
    <xf numFmtId="164" fontId="0" fillId="0" borderId="0" xfId="0" applyNumberFormat="1" applyProtection="1">
      <protection hidden="1"/>
    </xf>
    <xf numFmtId="0" fontId="2" fillId="0" borderId="0" xfId="0" applyFont="1" applyProtection="1">
      <protection hidden="1"/>
    </xf>
    <xf numFmtId="0" fontId="6" fillId="0" borderId="17" xfId="0" applyFont="1" applyBorder="1" applyAlignment="1" applyProtection="1">
      <alignment horizontal="center" vertical="center" wrapText="1"/>
      <protection hidden="1"/>
    </xf>
    <xf numFmtId="0" fontId="2" fillId="2" borderId="18" xfId="0" applyFont="1" applyFill="1" applyBorder="1" applyAlignment="1" applyProtection="1">
      <alignment vertical="center"/>
      <protection hidden="1"/>
    </xf>
    <xf numFmtId="9" fontId="3" fillId="0" borderId="19" xfId="0" applyNumberFormat="1" applyFont="1" applyBorder="1" applyAlignment="1" applyProtection="1">
      <alignment vertical="center"/>
      <protection hidden="1"/>
    </xf>
    <xf numFmtId="9" fontId="0" fillId="0" borderId="0" xfId="0" applyNumberFormat="1" applyProtection="1">
      <protection hidden="1"/>
    </xf>
    <xf numFmtId="0" fontId="0" fillId="0" borderId="0" xfId="0" applyAlignment="1" applyProtection="1">
      <alignment vertical="top"/>
      <protection hidden="1"/>
    </xf>
    <xf numFmtId="0" fontId="0" fillId="2" borderId="0" xfId="0" applyFill="1" applyAlignment="1" applyProtection="1">
      <alignment vertical="top"/>
      <protection hidden="1"/>
    </xf>
    <xf numFmtId="0" fontId="6" fillId="4" borderId="20" xfId="0" applyFont="1" applyFill="1" applyBorder="1" applyAlignment="1" applyProtection="1">
      <alignment horizontal="left" vertical="center" wrapText="1"/>
      <protection hidden="1"/>
    </xf>
    <xf numFmtId="0" fontId="6" fillId="4" borderId="16"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wrapText="1"/>
      <protection hidden="1"/>
    </xf>
    <xf numFmtId="0" fontId="3" fillId="3" borderId="0" xfId="0" applyFont="1" applyFill="1" applyProtection="1">
      <protection hidden="1"/>
    </xf>
    <xf numFmtId="0" fontId="0" fillId="4" borderId="0" xfId="0" applyFill="1" applyProtection="1">
      <protection hidden="1"/>
    </xf>
    <xf numFmtId="0" fontId="0" fillId="4" borderId="23" xfId="0" applyFill="1" applyBorder="1" applyProtection="1">
      <protection hidden="1"/>
    </xf>
    <xf numFmtId="0" fontId="0" fillId="4" borderId="18" xfId="0" applyFill="1" applyBorder="1" applyProtection="1">
      <protection hidden="1"/>
    </xf>
    <xf numFmtId="0" fontId="0" fillId="4" borderId="28" xfId="0" applyFill="1" applyBorder="1" applyProtection="1">
      <protection hidden="1"/>
    </xf>
    <xf numFmtId="0" fontId="0" fillId="4" borderId="29" xfId="0" applyFill="1" applyBorder="1" applyProtection="1">
      <protection hidden="1"/>
    </xf>
    <xf numFmtId="0" fontId="2" fillId="2" borderId="24" xfId="0" applyFont="1" applyFill="1" applyBorder="1" applyAlignment="1" applyProtection="1">
      <alignment horizontal="left" indent="1"/>
      <protection hidden="1"/>
    </xf>
    <xf numFmtId="164" fontId="0" fillId="0" borderId="25" xfId="0" applyNumberFormat="1" applyBorder="1" applyAlignment="1" applyProtection="1">
      <alignment vertical="center"/>
      <protection hidden="1"/>
    </xf>
    <xf numFmtId="164" fontId="0" fillId="0" borderId="26" xfId="0" applyNumberFormat="1" applyBorder="1" applyAlignment="1" applyProtection="1">
      <alignment vertical="center"/>
      <protection hidden="1"/>
    </xf>
    <xf numFmtId="0" fontId="0" fillId="4" borderId="27" xfId="0" applyFill="1" applyBorder="1" applyProtection="1">
      <protection hidden="1"/>
    </xf>
    <xf numFmtId="0" fontId="2" fillId="2" borderId="22" xfId="0" applyFont="1" applyFill="1" applyBorder="1" applyAlignment="1" applyProtection="1">
      <alignment horizontal="center"/>
      <protection hidden="1"/>
    </xf>
    <xf numFmtId="164" fontId="0" fillId="0" borderId="24" xfId="0" applyNumberFormat="1" applyBorder="1" applyAlignment="1" applyProtection="1">
      <alignment horizontal="center" vertical="center"/>
      <protection hidden="1"/>
    </xf>
    <xf numFmtId="164" fontId="0" fillId="0" borderId="25" xfId="0" applyNumberFormat="1" applyBorder="1" applyAlignment="1" applyProtection="1">
      <alignment horizontal="center" vertical="center"/>
      <protection hidden="1"/>
    </xf>
    <xf numFmtId="164" fontId="0" fillId="0" borderId="26" xfId="0" applyNumberFormat="1" applyBorder="1" applyAlignment="1" applyProtection="1">
      <alignment horizontal="center" vertical="center"/>
      <protection hidden="1"/>
    </xf>
    <xf numFmtId="164" fontId="0" fillId="0" borderId="32" xfId="0" applyNumberFormat="1" applyBorder="1" applyAlignment="1" applyProtection="1">
      <alignment horizontal="center" vertical="center"/>
      <protection hidden="1"/>
    </xf>
    <xf numFmtId="164" fontId="0" fillId="0" borderId="30" xfId="0" applyNumberFormat="1" applyBorder="1" applyAlignment="1" applyProtection="1">
      <alignment horizontal="center" vertical="center"/>
      <protection hidden="1"/>
    </xf>
    <xf numFmtId="164" fontId="0" fillId="0" borderId="31" xfId="0" applyNumberFormat="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2"/>
      <protection hidden="1"/>
    </xf>
    <xf numFmtId="0" fontId="0" fillId="2" borderId="24" xfId="0" applyFill="1" applyBorder="1" applyAlignment="1" applyProtection="1">
      <alignment horizontal="left" vertical="center" indent="2"/>
      <protection hidden="1"/>
    </xf>
    <xf numFmtId="0" fontId="2" fillId="2" borderId="24" xfId="0" applyFont="1" applyFill="1" applyBorder="1" applyAlignment="1" applyProtection="1">
      <alignment horizontal="left" vertical="center" indent="1"/>
      <protection hidden="1"/>
    </xf>
    <xf numFmtId="0" fontId="0" fillId="4" borderId="32" xfId="0" applyFill="1" applyBorder="1" applyAlignment="1" applyProtection="1">
      <alignment horizontal="left" indent="1"/>
      <protection hidden="1"/>
    </xf>
    <xf numFmtId="0" fontId="0" fillId="4" borderId="30" xfId="0" applyFill="1" applyBorder="1" applyProtection="1">
      <protection hidden="1"/>
    </xf>
    <xf numFmtId="0" fontId="0" fillId="4" borderId="31" xfId="0" applyFill="1" applyBorder="1" applyProtection="1">
      <protection hidden="1"/>
    </xf>
    <xf numFmtId="6" fontId="0" fillId="0" borderId="23" xfId="0" applyNumberFormat="1" applyBorder="1" applyProtection="1">
      <protection hidden="1"/>
    </xf>
    <xf numFmtId="9" fontId="0" fillId="0" borderId="26" xfId="0" applyNumberFormat="1" applyBorder="1" applyProtection="1">
      <protection hidden="1"/>
    </xf>
    <xf numFmtId="0" fontId="2" fillId="2" borderId="33" xfId="0" applyFont="1" applyFill="1" applyBorder="1" applyProtection="1">
      <protection hidden="1"/>
    </xf>
    <xf numFmtId="0" fontId="0" fillId="2" borderId="34" xfId="0" applyFill="1" applyBorder="1" applyAlignment="1" applyProtection="1">
      <alignment horizontal="left" indent="1"/>
      <protection hidden="1"/>
    </xf>
    <xf numFmtId="0" fontId="0" fillId="2" borderId="22" xfId="0" applyFill="1" applyBorder="1" applyAlignment="1" applyProtection="1">
      <alignment horizontal="left" indent="1"/>
      <protection hidden="1"/>
    </xf>
    <xf numFmtId="0" fontId="2" fillId="2" borderId="0" xfId="0" applyFont="1" applyFill="1" applyProtection="1">
      <protection hidden="1"/>
    </xf>
    <xf numFmtId="164" fontId="0" fillId="0" borderId="0" xfId="0" applyNumberFormat="1" applyAlignment="1" applyProtection="1">
      <alignment vertical="center"/>
      <protection hidden="1"/>
    </xf>
    <xf numFmtId="164" fontId="0" fillId="0" borderId="23" xfId="0" applyNumberFormat="1" applyBorder="1" applyAlignment="1" applyProtection="1">
      <alignment vertical="center"/>
      <protection hidden="1"/>
    </xf>
    <xf numFmtId="6" fontId="0" fillId="0" borderId="30" xfId="0" applyNumberFormat="1" applyBorder="1" applyAlignment="1" applyProtection="1">
      <alignment vertical="center"/>
      <protection hidden="1"/>
    </xf>
    <xf numFmtId="6" fontId="0" fillId="0" borderId="31" xfId="0" applyNumberFormat="1" applyBorder="1" applyAlignment="1" applyProtection="1">
      <alignment vertical="center"/>
      <protection hidden="1"/>
    </xf>
    <xf numFmtId="9" fontId="0" fillId="0" borderId="28" xfId="0" applyNumberFormat="1" applyBorder="1" applyAlignment="1" applyProtection="1">
      <alignment vertical="center"/>
      <protection hidden="1"/>
    </xf>
    <xf numFmtId="9" fontId="0" fillId="0" borderId="29" xfId="0" applyNumberFormat="1" applyBorder="1" applyAlignment="1" applyProtection="1">
      <alignment vertical="center"/>
      <protection hidden="1"/>
    </xf>
    <xf numFmtId="6" fontId="0" fillId="0" borderId="25" xfId="0" applyNumberFormat="1" applyBorder="1" applyAlignment="1" applyProtection="1">
      <alignment vertical="center"/>
      <protection hidden="1"/>
    </xf>
    <xf numFmtId="6" fontId="0" fillId="0" borderId="26" xfId="0" applyNumberFormat="1" applyBorder="1" applyAlignment="1" applyProtection="1">
      <alignment vertical="center"/>
      <protection hidden="1"/>
    </xf>
    <xf numFmtId="0" fontId="2" fillId="2" borderId="33" xfId="0" applyFont="1" applyFill="1" applyBorder="1" applyAlignment="1" applyProtection="1">
      <alignment horizontal="left" vertical="center" indent="1"/>
      <protection hidden="1"/>
    </xf>
    <xf numFmtId="0" fontId="0" fillId="2" borderId="34" xfId="0" applyFill="1" applyBorder="1" applyAlignment="1" applyProtection="1">
      <alignment horizontal="left" vertical="center" indent="2"/>
      <protection hidden="1"/>
    </xf>
    <xf numFmtId="0" fontId="2" fillId="2" borderId="22"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indent="1"/>
      <protection hidden="1"/>
    </xf>
    <xf numFmtId="165" fontId="6" fillId="0" borderId="4" xfId="0" applyNumberFormat="1" applyFont="1" applyBorder="1" applyAlignment="1" applyProtection="1">
      <alignment horizontal="center" vertical="center"/>
      <protection hidden="1"/>
    </xf>
    <xf numFmtId="165" fontId="6" fillId="4" borderId="16" xfId="0" applyNumberFormat="1" applyFont="1" applyFill="1" applyBorder="1" applyAlignment="1" applyProtection="1">
      <alignment horizontal="center" vertical="center"/>
      <protection hidden="1"/>
    </xf>
    <xf numFmtId="166" fontId="6" fillId="0" borderId="4" xfId="0" applyNumberFormat="1" applyFont="1" applyBorder="1" applyAlignment="1" applyProtection="1">
      <alignment horizontal="center" vertical="center"/>
      <protection hidden="1"/>
    </xf>
    <xf numFmtId="10" fontId="6" fillId="0" borderId="4" xfId="0" applyNumberFormat="1" applyFont="1" applyBorder="1" applyAlignment="1" applyProtection="1">
      <alignment horizontal="center" vertical="center"/>
      <protection hidden="1"/>
    </xf>
    <xf numFmtId="0" fontId="8" fillId="2" borderId="0" xfId="0" applyFont="1" applyFill="1" applyProtection="1">
      <protection hidden="1"/>
    </xf>
    <xf numFmtId="0" fontId="0" fillId="0" borderId="0" xfId="0" applyAlignment="1">
      <alignment horizontal="left" vertical="top" wrapText="1"/>
    </xf>
    <xf numFmtId="167" fontId="6" fillId="0" borderId="15" xfId="0" applyNumberFormat="1" applyFont="1" applyBorder="1" applyAlignment="1" applyProtection="1">
      <alignment horizontal="center" vertical="center"/>
      <protection hidden="1"/>
    </xf>
    <xf numFmtId="167" fontId="6" fillId="0" borderId="16" xfId="0" applyNumberFormat="1" applyFont="1" applyBorder="1" applyAlignment="1" applyProtection="1">
      <alignment horizontal="center" vertical="center"/>
      <protection hidden="1"/>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1" fillId="3" borderId="0" xfId="0" applyFont="1" applyFill="1" applyAlignment="1" applyProtection="1">
      <alignment horizontal="center"/>
      <protection hidden="1"/>
    </xf>
    <xf numFmtId="164" fontId="2" fillId="2" borderId="0" xfId="0" applyNumberFormat="1" applyFont="1" applyFill="1" applyAlignment="1" applyProtection="1">
      <alignment horizontal="center"/>
      <protection hidden="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0123903826404"/>
          <c:y val="0.20469033748164492"/>
          <c:w val="0.45590320754220098"/>
          <c:h val="0.63423853398389252"/>
        </c:manualLayout>
      </c:layout>
      <c:radarChart>
        <c:radarStyle val="marker"/>
        <c:varyColors val="0"/>
        <c:ser>
          <c:idx val="0"/>
          <c:order val="0"/>
          <c:tx>
            <c:strRef>
              <c:f>DATA!$D$4</c:f>
              <c:strCache>
                <c:ptCount val="1"/>
                <c:pt idx="0">
                  <c:v>Your Score</c:v>
                </c:pt>
              </c:strCache>
            </c:strRef>
          </c:tx>
          <c:marker>
            <c:symbol val="none"/>
          </c:marker>
          <c:cat>
            <c:strRef>
              <c:f>DATA!$C$5:$C$19</c:f>
              <c:strCache>
                <c:ptCount val="15"/>
                <c:pt idx="0">
                  <c:v>Torque Practices</c:v>
                </c:pt>
                <c:pt idx="1">
                  <c:v>Selection and Sizing</c:v>
                </c:pt>
                <c:pt idx="2">
                  <c:v>Fastener Audit</c:v>
                </c:pt>
                <c:pt idx="3">
                  <c:v>Torque Wrenches</c:v>
                </c:pt>
                <c:pt idx="4">
                  <c:v>Foundation Management</c:v>
                </c:pt>
                <c:pt idx="5">
                  <c:v>Belt Tensioning</c:v>
                </c:pt>
                <c:pt idx="6">
                  <c:v>Belt Inspections</c:v>
                </c:pt>
                <c:pt idx="7">
                  <c:v>Air and Gas Leaks</c:v>
                </c:pt>
                <c:pt idx="8">
                  <c:v>Liquid Leaks</c:v>
                </c:pt>
                <c:pt idx="9">
                  <c:v>Mechanical Technician Qualification</c:v>
                </c:pt>
                <c:pt idx="10">
                  <c:v>Vibration Analysis</c:v>
                </c:pt>
                <c:pt idx="11">
                  <c:v>Mechanical Problem Response</c:v>
                </c:pt>
                <c:pt idx="12">
                  <c:v>Electrical Fastener Inspection</c:v>
                </c:pt>
                <c:pt idx="13">
                  <c:v>Electrical Technician Qualification</c:v>
                </c:pt>
                <c:pt idx="14">
                  <c:v>Electrical Problem Response</c:v>
                </c:pt>
              </c:strCache>
            </c:strRef>
          </c:cat>
          <c:val>
            <c:numRef>
              <c:f>DATA!$D$5:$D$19</c:f>
              <c:numCache>
                <c:formatCode>General</c:formatCode>
                <c:ptCount val="15"/>
                <c:pt idx="0">
                  <c:v>1</c:v>
                </c:pt>
                <c:pt idx="1">
                  <c:v>2</c:v>
                </c:pt>
                <c:pt idx="2">
                  <c:v>1</c:v>
                </c:pt>
                <c:pt idx="3">
                  <c:v>1</c:v>
                </c:pt>
                <c:pt idx="4">
                  <c:v>3</c:v>
                </c:pt>
                <c:pt idx="5">
                  <c:v>1</c:v>
                </c:pt>
                <c:pt idx="6">
                  <c:v>2</c:v>
                </c:pt>
                <c:pt idx="7">
                  <c:v>1</c:v>
                </c:pt>
                <c:pt idx="8">
                  <c:v>3</c:v>
                </c:pt>
                <c:pt idx="9">
                  <c:v>3</c:v>
                </c:pt>
                <c:pt idx="10">
                  <c:v>3</c:v>
                </c:pt>
                <c:pt idx="11">
                  <c:v>2</c:v>
                </c:pt>
                <c:pt idx="12">
                  <c:v>3</c:v>
                </c:pt>
                <c:pt idx="13">
                  <c:v>3</c:v>
                </c:pt>
                <c:pt idx="14">
                  <c:v>3</c:v>
                </c:pt>
              </c:numCache>
            </c:numRef>
          </c:val>
          <c:extLst>
            <c:ext xmlns:c16="http://schemas.microsoft.com/office/drawing/2014/chart" uri="{C3380CC4-5D6E-409C-BE32-E72D297353CC}">
              <c16:uniqueId val="{00000000-94B9-4DA7-83D3-77E69287EF7C}"/>
            </c:ext>
          </c:extLst>
        </c:ser>
        <c:ser>
          <c:idx val="1"/>
          <c:order val="1"/>
          <c:tx>
            <c:strRef>
              <c:f>DATA!$E$4</c:f>
              <c:strCache>
                <c:ptCount val="1"/>
                <c:pt idx="0">
                  <c:v>Goal</c:v>
                </c:pt>
              </c:strCache>
            </c:strRef>
          </c:tx>
          <c:marker>
            <c:symbol val="none"/>
          </c:marker>
          <c:cat>
            <c:strRef>
              <c:f>DATA!$C$5:$C$19</c:f>
              <c:strCache>
                <c:ptCount val="15"/>
                <c:pt idx="0">
                  <c:v>Torque Practices</c:v>
                </c:pt>
                <c:pt idx="1">
                  <c:v>Selection and Sizing</c:v>
                </c:pt>
                <c:pt idx="2">
                  <c:v>Fastener Audit</c:v>
                </c:pt>
                <c:pt idx="3">
                  <c:v>Torque Wrenches</c:v>
                </c:pt>
                <c:pt idx="4">
                  <c:v>Foundation Management</c:v>
                </c:pt>
                <c:pt idx="5">
                  <c:v>Belt Tensioning</c:v>
                </c:pt>
                <c:pt idx="6">
                  <c:v>Belt Inspections</c:v>
                </c:pt>
                <c:pt idx="7">
                  <c:v>Air and Gas Leaks</c:v>
                </c:pt>
                <c:pt idx="8">
                  <c:v>Liquid Leaks</c:v>
                </c:pt>
                <c:pt idx="9">
                  <c:v>Mechanical Technician Qualification</c:v>
                </c:pt>
                <c:pt idx="10">
                  <c:v>Vibration Analysis</c:v>
                </c:pt>
                <c:pt idx="11">
                  <c:v>Mechanical Problem Response</c:v>
                </c:pt>
                <c:pt idx="12">
                  <c:v>Electrical Fastener Inspection</c:v>
                </c:pt>
                <c:pt idx="13">
                  <c:v>Electrical Technician Qualification</c:v>
                </c:pt>
                <c:pt idx="14">
                  <c:v>Electrical Problem Response</c:v>
                </c:pt>
              </c:strCache>
            </c:strRef>
          </c:cat>
          <c:val>
            <c:numRef>
              <c:f>DATA!$E$5:$E$19</c:f>
              <c:numCache>
                <c:formatCode>General</c:formatCode>
                <c:ptCount val="1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numCache>
            </c:numRef>
          </c:val>
          <c:extLst>
            <c:ext xmlns:c16="http://schemas.microsoft.com/office/drawing/2014/chart" uri="{C3380CC4-5D6E-409C-BE32-E72D297353CC}">
              <c16:uniqueId val="{00000001-94B9-4DA7-83D3-77E69287EF7C}"/>
            </c:ext>
          </c:extLst>
        </c:ser>
        <c:ser>
          <c:idx val="2"/>
          <c:order val="2"/>
          <c:tx>
            <c:strRef>
              <c:f>DATA!$F$4</c:f>
              <c:strCache>
                <c:ptCount val="1"/>
                <c:pt idx="0">
                  <c:v>World Class</c:v>
                </c:pt>
              </c:strCache>
            </c:strRef>
          </c:tx>
          <c:marker>
            <c:symbol val="none"/>
          </c:marker>
          <c:cat>
            <c:strRef>
              <c:f>DATA!$C$5:$C$19</c:f>
              <c:strCache>
                <c:ptCount val="15"/>
                <c:pt idx="0">
                  <c:v>Torque Practices</c:v>
                </c:pt>
                <c:pt idx="1">
                  <c:v>Selection and Sizing</c:v>
                </c:pt>
                <c:pt idx="2">
                  <c:v>Fastener Audit</c:v>
                </c:pt>
                <c:pt idx="3">
                  <c:v>Torque Wrenches</c:v>
                </c:pt>
                <c:pt idx="4">
                  <c:v>Foundation Management</c:v>
                </c:pt>
                <c:pt idx="5">
                  <c:v>Belt Tensioning</c:v>
                </c:pt>
                <c:pt idx="6">
                  <c:v>Belt Inspections</c:v>
                </c:pt>
                <c:pt idx="7">
                  <c:v>Air and Gas Leaks</c:v>
                </c:pt>
                <c:pt idx="8">
                  <c:v>Liquid Leaks</c:v>
                </c:pt>
                <c:pt idx="9">
                  <c:v>Mechanical Technician Qualification</c:v>
                </c:pt>
                <c:pt idx="10">
                  <c:v>Vibration Analysis</c:v>
                </c:pt>
                <c:pt idx="11">
                  <c:v>Mechanical Problem Response</c:v>
                </c:pt>
                <c:pt idx="12">
                  <c:v>Electrical Fastener Inspection</c:v>
                </c:pt>
                <c:pt idx="13">
                  <c:v>Electrical Technician Qualification</c:v>
                </c:pt>
                <c:pt idx="14">
                  <c:v>Electrical Problem Response</c:v>
                </c:pt>
              </c:strCache>
            </c:strRef>
          </c:cat>
          <c:val>
            <c:numRef>
              <c:f>DATA!$F$5:$F$19</c:f>
              <c:numCache>
                <c:formatCode>General</c:formatCode>
                <c:ptCount val="15"/>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numCache>
            </c:numRef>
          </c:val>
          <c:extLst>
            <c:ext xmlns:c16="http://schemas.microsoft.com/office/drawing/2014/chart" uri="{C3380CC4-5D6E-409C-BE32-E72D297353CC}">
              <c16:uniqueId val="{00000002-94B9-4DA7-83D3-77E69287EF7C}"/>
            </c:ext>
          </c:extLst>
        </c:ser>
        <c:dLbls>
          <c:showLegendKey val="0"/>
          <c:showVal val="0"/>
          <c:showCatName val="0"/>
          <c:showSerName val="0"/>
          <c:showPercent val="0"/>
          <c:showBubbleSize val="0"/>
        </c:dLbls>
        <c:axId val="737464320"/>
        <c:axId val="737380608"/>
      </c:radarChart>
      <c:catAx>
        <c:axId val="737464320"/>
        <c:scaling>
          <c:orientation val="minMax"/>
        </c:scaling>
        <c:delete val="0"/>
        <c:axPos val="b"/>
        <c:majorGridlines/>
        <c:numFmt formatCode="General" sourceLinked="0"/>
        <c:majorTickMark val="out"/>
        <c:minorTickMark val="none"/>
        <c:tickLblPos val="nextTo"/>
        <c:crossAx val="737380608"/>
        <c:crosses val="autoZero"/>
        <c:auto val="1"/>
        <c:lblAlgn val="ctr"/>
        <c:lblOffset val="100"/>
        <c:noMultiLvlLbl val="0"/>
      </c:catAx>
      <c:valAx>
        <c:axId val="737380608"/>
        <c:scaling>
          <c:orientation val="minMax"/>
        </c:scaling>
        <c:delete val="0"/>
        <c:axPos val="l"/>
        <c:majorGridlines/>
        <c:numFmt formatCode="General" sourceLinked="1"/>
        <c:majorTickMark val="cross"/>
        <c:minorTickMark val="none"/>
        <c:tickLblPos val="nextTo"/>
        <c:crossAx val="737464320"/>
        <c:crosses val="autoZero"/>
        <c:crossBetween val="between"/>
        <c:majorUnit val="1"/>
      </c:valAx>
    </c:plotArea>
    <c:legend>
      <c:legendPos val="r"/>
      <c:layout>
        <c:manualLayout>
          <c:xMode val="edge"/>
          <c:yMode val="edge"/>
          <c:x val="0.72583612040133783"/>
          <c:y val="0.82686998591126504"/>
          <c:w val="0.25326086956521737"/>
          <c:h val="0.14885768591669168"/>
        </c:manualLayout>
      </c:layout>
      <c:overlay val="0"/>
    </c:legend>
    <c:plotVisOnly val="1"/>
    <c:dispBlanksAs val="gap"/>
    <c:showDLblsOverMax val="0"/>
  </c:chart>
  <c:txPr>
    <a:bodyPr/>
    <a:lstStyle/>
    <a:p>
      <a:pPr>
        <a:defRPr>
          <a:solidFill>
            <a:schemeClr val="tx1"/>
          </a:solidFil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498366013072"/>
          <c:y val="0.20550069444444444"/>
          <c:w val="0.48009395424836604"/>
          <c:h val="0.68013310185185183"/>
        </c:manualLayout>
      </c:layout>
      <c:radarChart>
        <c:radarStyle val="marker"/>
        <c:varyColors val="0"/>
        <c:ser>
          <c:idx val="0"/>
          <c:order val="0"/>
          <c:tx>
            <c:strRef>
              <c:f>DATA!$I$4</c:f>
              <c:strCache>
                <c:ptCount val="1"/>
                <c:pt idx="0">
                  <c:v>Your Score</c:v>
                </c:pt>
              </c:strCache>
            </c:strRef>
          </c:tx>
          <c:marker>
            <c:symbol val="none"/>
          </c:marker>
          <c:cat>
            <c:strRef>
              <c:f>DATA!$H$5:$H$17</c:f>
              <c:strCache>
                <c:ptCount val="13"/>
                <c:pt idx="0">
                  <c:v>Viscosity and VI</c:v>
                </c:pt>
                <c:pt idx="1">
                  <c:v>Additive Package</c:v>
                </c:pt>
                <c:pt idx="2">
                  <c:v>Grease Thickeners</c:v>
                </c:pt>
                <c:pt idx="3">
                  <c:v>Re-Lube Interval</c:v>
                </c:pt>
                <c:pt idx="4">
                  <c:v>Re-Lube Volume</c:v>
                </c:pt>
                <c:pt idx="5">
                  <c:v>Level Checks</c:v>
                </c:pt>
                <c:pt idx="6">
                  <c:v>Particle Contamination Control</c:v>
                </c:pt>
                <c:pt idx="7">
                  <c:v>Water Contamination Control</c:v>
                </c:pt>
                <c:pt idx="8">
                  <c:v>Lube Tagging</c:v>
                </c:pt>
                <c:pt idx="9">
                  <c:v>Lube PMs</c:v>
                </c:pt>
                <c:pt idx="10">
                  <c:v>Oil Analysis</c:v>
                </c:pt>
                <c:pt idx="11">
                  <c:v>Technician Qualification</c:v>
                </c:pt>
                <c:pt idx="12">
                  <c:v>Problem Response</c:v>
                </c:pt>
              </c:strCache>
            </c:strRef>
          </c:cat>
          <c:val>
            <c:numRef>
              <c:f>DATA!$I$5:$I$17</c:f>
              <c:numCache>
                <c:formatCode>General</c:formatCode>
                <c:ptCount val="13"/>
                <c:pt idx="0">
                  <c:v>3</c:v>
                </c:pt>
                <c:pt idx="1">
                  <c:v>1</c:v>
                </c:pt>
                <c:pt idx="2">
                  <c:v>1</c:v>
                </c:pt>
                <c:pt idx="3">
                  <c:v>2</c:v>
                </c:pt>
                <c:pt idx="4">
                  <c:v>1</c:v>
                </c:pt>
                <c:pt idx="5">
                  <c:v>2</c:v>
                </c:pt>
                <c:pt idx="6">
                  <c:v>1</c:v>
                </c:pt>
                <c:pt idx="7">
                  <c:v>2</c:v>
                </c:pt>
                <c:pt idx="8">
                  <c:v>1</c:v>
                </c:pt>
                <c:pt idx="9">
                  <c:v>1</c:v>
                </c:pt>
                <c:pt idx="10">
                  <c:v>3</c:v>
                </c:pt>
                <c:pt idx="11">
                  <c:v>1</c:v>
                </c:pt>
                <c:pt idx="12">
                  <c:v>2</c:v>
                </c:pt>
              </c:numCache>
            </c:numRef>
          </c:val>
          <c:extLst>
            <c:ext xmlns:c16="http://schemas.microsoft.com/office/drawing/2014/chart" uri="{C3380CC4-5D6E-409C-BE32-E72D297353CC}">
              <c16:uniqueId val="{00000000-3F93-484E-A853-62E5E58DF437}"/>
            </c:ext>
          </c:extLst>
        </c:ser>
        <c:ser>
          <c:idx val="1"/>
          <c:order val="1"/>
          <c:tx>
            <c:strRef>
              <c:f>DATA!$J$4</c:f>
              <c:strCache>
                <c:ptCount val="1"/>
                <c:pt idx="0">
                  <c:v>Goal</c:v>
                </c:pt>
              </c:strCache>
            </c:strRef>
          </c:tx>
          <c:marker>
            <c:symbol val="none"/>
          </c:marker>
          <c:cat>
            <c:strRef>
              <c:f>DATA!$H$5:$H$17</c:f>
              <c:strCache>
                <c:ptCount val="13"/>
                <c:pt idx="0">
                  <c:v>Viscosity and VI</c:v>
                </c:pt>
                <c:pt idx="1">
                  <c:v>Additive Package</c:v>
                </c:pt>
                <c:pt idx="2">
                  <c:v>Grease Thickeners</c:v>
                </c:pt>
                <c:pt idx="3">
                  <c:v>Re-Lube Interval</c:v>
                </c:pt>
                <c:pt idx="4">
                  <c:v>Re-Lube Volume</c:v>
                </c:pt>
                <c:pt idx="5">
                  <c:v>Level Checks</c:v>
                </c:pt>
                <c:pt idx="6">
                  <c:v>Particle Contamination Control</c:v>
                </c:pt>
                <c:pt idx="7">
                  <c:v>Water Contamination Control</c:v>
                </c:pt>
                <c:pt idx="8">
                  <c:v>Lube Tagging</c:v>
                </c:pt>
                <c:pt idx="9">
                  <c:v>Lube PMs</c:v>
                </c:pt>
                <c:pt idx="10">
                  <c:v>Oil Analysis</c:v>
                </c:pt>
                <c:pt idx="11">
                  <c:v>Technician Qualification</c:v>
                </c:pt>
                <c:pt idx="12">
                  <c:v>Problem Response</c:v>
                </c:pt>
              </c:strCache>
            </c:strRef>
          </c:cat>
          <c:val>
            <c:numRef>
              <c:f>DATA!$J$5:$J$17</c:f>
              <c:numCache>
                <c:formatCode>General</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1-3F93-484E-A853-62E5E58DF437}"/>
            </c:ext>
          </c:extLst>
        </c:ser>
        <c:ser>
          <c:idx val="2"/>
          <c:order val="2"/>
          <c:tx>
            <c:strRef>
              <c:f>DATA!$K$4</c:f>
              <c:strCache>
                <c:ptCount val="1"/>
                <c:pt idx="0">
                  <c:v>World Class</c:v>
                </c:pt>
              </c:strCache>
            </c:strRef>
          </c:tx>
          <c:marker>
            <c:symbol val="none"/>
          </c:marker>
          <c:cat>
            <c:strRef>
              <c:f>DATA!$H$5:$H$17</c:f>
              <c:strCache>
                <c:ptCount val="13"/>
                <c:pt idx="0">
                  <c:v>Viscosity and VI</c:v>
                </c:pt>
                <c:pt idx="1">
                  <c:v>Additive Package</c:v>
                </c:pt>
                <c:pt idx="2">
                  <c:v>Grease Thickeners</c:v>
                </c:pt>
                <c:pt idx="3">
                  <c:v>Re-Lube Interval</c:v>
                </c:pt>
                <c:pt idx="4">
                  <c:v>Re-Lube Volume</c:v>
                </c:pt>
                <c:pt idx="5">
                  <c:v>Level Checks</c:v>
                </c:pt>
                <c:pt idx="6">
                  <c:v>Particle Contamination Control</c:v>
                </c:pt>
                <c:pt idx="7">
                  <c:v>Water Contamination Control</c:v>
                </c:pt>
                <c:pt idx="8">
                  <c:v>Lube Tagging</c:v>
                </c:pt>
                <c:pt idx="9">
                  <c:v>Lube PMs</c:v>
                </c:pt>
                <c:pt idx="10">
                  <c:v>Oil Analysis</c:v>
                </c:pt>
                <c:pt idx="11">
                  <c:v>Technician Qualification</c:v>
                </c:pt>
                <c:pt idx="12">
                  <c:v>Problem Response</c:v>
                </c:pt>
              </c:strCache>
            </c:strRef>
          </c:cat>
          <c:val>
            <c:numRef>
              <c:f>DATA!$K$5:$K$17</c:f>
              <c:numCache>
                <c:formatCode>General</c:formatCode>
                <c:ptCount val="13"/>
                <c:pt idx="0">
                  <c:v>5</c:v>
                </c:pt>
                <c:pt idx="1">
                  <c:v>5</c:v>
                </c:pt>
                <c:pt idx="2">
                  <c:v>5</c:v>
                </c:pt>
                <c:pt idx="3">
                  <c:v>5</c:v>
                </c:pt>
                <c:pt idx="4">
                  <c:v>5</c:v>
                </c:pt>
                <c:pt idx="5">
                  <c:v>5</c:v>
                </c:pt>
                <c:pt idx="6">
                  <c:v>5</c:v>
                </c:pt>
                <c:pt idx="7">
                  <c:v>5</c:v>
                </c:pt>
                <c:pt idx="8">
                  <c:v>5</c:v>
                </c:pt>
                <c:pt idx="9">
                  <c:v>5</c:v>
                </c:pt>
                <c:pt idx="10">
                  <c:v>5</c:v>
                </c:pt>
                <c:pt idx="11">
                  <c:v>5</c:v>
                </c:pt>
                <c:pt idx="12">
                  <c:v>5</c:v>
                </c:pt>
              </c:numCache>
            </c:numRef>
          </c:val>
          <c:extLst>
            <c:ext xmlns:c16="http://schemas.microsoft.com/office/drawing/2014/chart" uri="{C3380CC4-5D6E-409C-BE32-E72D297353CC}">
              <c16:uniqueId val="{00000002-3F93-484E-A853-62E5E58DF437}"/>
            </c:ext>
          </c:extLst>
        </c:ser>
        <c:dLbls>
          <c:showLegendKey val="0"/>
          <c:showVal val="0"/>
          <c:showCatName val="0"/>
          <c:showSerName val="0"/>
          <c:showPercent val="0"/>
          <c:showBubbleSize val="0"/>
        </c:dLbls>
        <c:axId val="737467904"/>
        <c:axId val="737383488"/>
      </c:radarChart>
      <c:catAx>
        <c:axId val="737467904"/>
        <c:scaling>
          <c:orientation val="minMax"/>
        </c:scaling>
        <c:delete val="0"/>
        <c:axPos val="b"/>
        <c:majorGridlines/>
        <c:numFmt formatCode="General" sourceLinked="0"/>
        <c:majorTickMark val="out"/>
        <c:minorTickMark val="none"/>
        <c:tickLblPos val="nextTo"/>
        <c:crossAx val="737383488"/>
        <c:crosses val="autoZero"/>
        <c:auto val="1"/>
        <c:lblAlgn val="ctr"/>
        <c:lblOffset val="100"/>
        <c:noMultiLvlLbl val="0"/>
      </c:catAx>
      <c:valAx>
        <c:axId val="737383488"/>
        <c:scaling>
          <c:orientation val="minMax"/>
        </c:scaling>
        <c:delete val="0"/>
        <c:axPos val="l"/>
        <c:majorGridlines/>
        <c:numFmt formatCode="General" sourceLinked="1"/>
        <c:majorTickMark val="cross"/>
        <c:minorTickMark val="none"/>
        <c:tickLblPos val="nextTo"/>
        <c:crossAx val="737467904"/>
        <c:crosses val="autoZero"/>
        <c:crossBetween val="between"/>
        <c:majorUnit val="1"/>
      </c:valAx>
    </c:plotArea>
    <c:legend>
      <c:legendPos val="r"/>
      <c:layout>
        <c:manualLayout>
          <c:xMode val="edge"/>
          <c:yMode val="edge"/>
          <c:x val="0.80931323529411769"/>
          <c:y val="0.81281134259259258"/>
          <c:w val="0.17408545751633986"/>
          <c:h val="0.15048819444444445"/>
        </c:manualLayout>
      </c:layout>
      <c:overlay val="0"/>
    </c:legend>
    <c:plotVisOnly val="1"/>
    <c:dispBlanksAs val="gap"/>
    <c:showDLblsOverMax val="0"/>
  </c:chart>
  <c:txPr>
    <a:bodyPr/>
    <a:lstStyle/>
    <a:p>
      <a:pPr>
        <a:defRPr lang="de-DE"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02124183006535"/>
          <c:y val="0.16699814814814815"/>
          <c:w val="0.44872483660130719"/>
          <c:h val="0.63569351851851852"/>
        </c:manualLayout>
      </c:layout>
      <c:radarChart>
        <c:radarStyle val="marker"/>
        <c:varyColors val="0"/>
        <c:ser>
          <c:idx val="0"/>
          <c:order val="0"/>
          <c:tx>
            <c:strRef>
              <c:f>DATA!$D$22</c:f>
              <c:strCache>
                <c:ptCount val="1"/>
                <c:pt idx="0">
                  <c:v>Your Score</c:v>
                </c:pt>
              </c:strCache>
            </c:strRef>
          </c:tx>
          <c:marker>
            <c:symbol val="none"/>
          </c:marker>
          <c:cat>
            <c:strRef>
              <c:f>DATA!$C$23:$C$35</c:f>
              <c:strCache>
                <c:ptCount val="13"/>
                <c:pt idx="0">
                  <c:v>Tolerances Defined</c:v>
                </c:pt>
                <c:pt idx="1">
                  <c:v>Thermal Growth</c:v>
                </c:pt>
                <c:pt idx="2">
                  <c:v>Laser Tools</c:v>
                </c:pt>
                <c:pt idx="3">
                  <c:v>Flexible Couplings</c:v>
                </c:pt>
                <c:pt idx="4">
                  <c:v>Pipework</c:v>
                </c:pt>
                <c:pt idx="5">
                  <c:v>Mechanical Technician Qualification</c:v>
                </c:pt>
                <c:pt idx="6">
                  <c:v>Vibration Analysis</c:v>
                </c:pt>
                <c:pt idx="7">
                  <c:v>Mechanical Problem Response</c:v>
                </c:pt>
                <c:pt idx="8">
                  <c:v>Total Harmonic Distortion</c:v>
                </c:pt>
                <c:pt idx="9">
                  <c:v>Stray Voltage</c:v>
                </c:pt>
                <c:pt idx="10">
                  <c:v>Electrical Technician Qualification</c:v>
                </c:pt>
                <c:pt idx="11">
                  <c:v>Motor Analysis</c:v>
                </c:pt>
                <c:pt idx="12">
                  <c:v>Electrical Problem Response</c:v>
                </c:pt>
              </c:strCache>
            </c:strRef>
          </c:cat>
          <c:val>
            <c:numRef>
              <c:f>DATA!$D$23:$D$35</c:f>
              <c:numCache>
                <c:formatCode>General</c:formatCode>
                <c:ptCount val="13"/>
                <c:pt idx="0">
                  <c:v>1</c:v>
                </c:pt>
                <c:pt idx="1">
                  <c:v>1</c:v>
                </c:pt>
                <c:pt idx="2">
                  <c:v>1</c:v>
                </c:pt>
                <c:pt idx="3">
                  <c:v>2</c:v>
                </c:pt>
                <c:pt idx="4">
                  <c:v>1</c:v>
                </c:pt>
                <c:pt idx="5">
                  <c:v>3</c:v>
                </c:pt>
                <c:pt idx="6">
                  <c:v>3</c:v>
                </c:pt>
                <c:pt idx="7">
                  <c:v>3</c:v>
                </c:pt>
                <c:pt idx="8">
                  <c:v>2</c:v>
                </c:pt>
                <c:pt idx="9">
                  <c:v>1</c:v>
                </c:pt>
                <c:pt idx="10">
                  <c:v>2</c:v>
                </c:pt>
                <c:pt idx="11">
                  <c:v>2</c:v>
                </c:pt>
                <c:pt idx="12">
                  <c:v>2</c:v>
                </c:pt>
              </c:numCache>
            </c:numRef>
          </c:val>
          <c:extLst>
            <c:ext xmlns:c16="http://schemas.microsoft.com/office/drawing/2014/chart" uri="{C3380CC4-5D6E-409C-BE32-E72D297353CC}">
              <c16:uniqueId val="{00000000-F407-470A-BD07-A3A5A9C0188E}"/>
            </c:ext>
          </c:extLst>
        </c:ser>
        <c:ser>
          <c:idx val="1"/>
          <c:order val="1"/>
          <c:tx>
            <c:strRef>
              <c:f>DATA!$E$22</c:f>
              <c:strCache>
                <c:ptCount val="1"/>
                <c:pt idx="0">
                  <c:v>Goal</c:v>
                </c:pt>
              </c:strCache>
            </c:strRef>
          </c:tx>
          <c:marker>
            <c:symbol val="none"/>
          </c:marker>
          <c:cat>
            <c:strRef>
              <c:f>DATA!$C$23:$C$35</c:f>
              <c:strCache>
                <c:ptCount val="13"/>
                <c:pt idx="0">
                  <c:v>Tolerances Defined</c:v>
                </c:pt>
                <c:pt idx="1">
                  <c:v>Thermal Growth</c:v>
                </c:pt>
                <c:pt idx="2">
                  <c:v>Laser Tools</c:v>
                </c:pt>
                <c:pt idx="3">
                  <c:v>Flexible Couplings</c:v>
                </c:pt>
                <c:pt idx="4">
                  <c:v>Pipework</c:v>
                </c:pt>
                <c:pt idx="5">
                  <c:v>Mechanical Technician Qualification</c:v>
                </c:pt>
                <c:pt idx="6">
                  <c:v>Vibration Analysis</c:v>
                </c:pt>
                <c:pt idx="7">
                  <c:v>Mechanical Problem Response</c:v>
                </c:pt>
                <c:pt idx="8">
                  <c:v>Total Harmonic Distortion</c:v>
                </c:pt>
                <c:pt idx="9">
                  <c:v>Stray Voltage</c:v>
                </c:pt>
                <c:pt idx="10">
                  <c:v>Electrical Technician Qualification</c:v>
                </c:pt>
                <c:pt idx="11">
                  <c:v>Motor Analysis</c:v>
                </c:pt>
                <c:pt idx="12">
                  <c:v>Electrical Problem Response</c:v>
                </c:pt>
              </c:strCache>
            </c:strRef>
          </c:cat>
          <c:val>
            <c:numRef>
              <c:f>DATA!$E$23:$E$35</c:f>
              <c:numCache>
                <c:formatCode>General</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1-F407-470A-BD07-A3A5A9C0188E}"/>
            </c:ext>
          </c:extLst>
        </c:ser>
        <c:ser>
          <c:idx val="2"/>
          <c:order val="2"/>
          <c:tx>
            <c:strRef>
              <c:f>DATA!$F$22</c:f>
              <c:strCache>
                <c:ptCount val="1"/>
                <c:pt idx="0">
                  <c:v>World Class</c:v>
                </c:pt>
              </c:strCache>
            </c:strRef>
          </c:tx>
          <c:marker>
            <c:symbol val="none"/>
          </c:marker>
          <c:cat>
            <c:strRef>
              <c:f>DATA!$C$23:$C$35</c:f>
              <c:strCache>
                <c:ptCount val="13"/>
                <c:pt idx="0">
                  <c:v>Tolerances Defined</c:v>
                </c:pt>
                <c:pt idx="1">
                  <c:v>Thermal Growth</c:v>
                </c:pt>
                <c:pt idx="2">
                  <c:v>Laser Tools</c:v>
                </c:pt>
                <c:pt idx="3">
                  <c:v>Flexible Couplings</c:v>
                </c:pt>
                <c:pt idx="4">
                  <c:v>Pipework</c:v>
                </c:pt>
                <c:pt idx="5">
                  <c:v>Mechanical Technician Qualification</c:v>
                </c:pt>
                <c:pt idx="6">
                  <c:v>Vibration Analysis</c:v>
                </c:pt>
                <c:pt idx="7">
                  <c:v>Mechanical Problem Response</c:v>
                </c:pt>
                <c:pt idx="8">
                  <c:v>Total Harmonic Distortion</c:v>
                </c:pt>
                <c:pt idx="9">
                  <c:v>Stray Voltage</c:v>
                </c:pt>
                <c:pt idx="10">
                  <c:v>Electrical Technician Qualification</c:v>
                </c:pt>
                <c:pt idx="11">
                  <c:v>Motor Analysis</c:v>
                </c:pt>
                <c:pt idx="12">
                  <c:v>Electrical Problem Response</c:v>
                </c:pt>
              </c:strCache>
            </c:strRef>
          </c:cat>
          <c:val>
            <c:numRef>
              <c:f>DATA!$F$23:$F$35</c:f>
              <c:numCache>
                <c:formatCode>General</c:formatCode>
                <c:ptCount val="13"/>
                <c:pt idx="0">
                  <c:v>5</c:v>
                </c:pt>
                <c:pt idx="1">
                  <c:v>5</c:v>
                </c:pt>
                <c:pt idx="2">
                  <c:v>5</c:v>
                </c:pt>
                <c:pt idx="3">
                  <c:v>5</c:v>
                </c:pt>
                <c:pt idx="4">
                  <c:v>5</c:v>
                </c:pt>
                <c:pt idx="5">
                  <c:v>5</c:v>
                </c:pt>
                <c:pt idx="6">
                  <c:v>5</c:v>
                </c:pt>
                <c:pt idx="7">
                  <c:v>5</c:v>
                </c:pt>
                <c:pt idx="8">
                  <c:v>5</c:v>
                </c:pt>
                <c:pt idx="9">
                  <c:v>5</c:v>
                </c:pt>
                <c:pt idx="10">
                  <c:v>5</c:v>
                </c:pt>
                <c:pt idx="11">
                  <c:v>5</c:v>
                </c:pt>
                <c:pt idx="12">
                  <c:v>5</c:v>
                </c:pt>
              </c:numCache>
            </c:numRef>
          </c:val>
          <c:extLst>
            <c:ext xmlns:c16="http://schemas.microsoft.com/office/drawing/2014/chart" uri="{C3380CC4-5D6E-409C-BE32-E72D297353CC}">
              <c16:uniqueId val="{00000002-F407-470A-BD07-A3A5A9C0188E}"/>
            </c:ext>
          </c:extLst>
        </c:ser>
        <c:dLbls>
          <c:showLegendKey val="0"/>
          <c:showVal val="0"/>
          <c:showCatName val="0"/>
          <c:showSerName val="0"/>
          <c:showPercent val="0"/>
          <c:showBubbleSize val="0"/>
        </c:dLbls>
        <c:axId val="737466368"/>
        <c:axId val="737845248"/>
      </c:radarChart>
      <c:catAx>
        <c:axId val="737466368"/>
        <c:scaling>
          <c:orientation val="minMax"/>
        </c:scaling>
        <c:delete val="0"/>
        <c:axPos val="b"/>
        <c:majorGridlines/>
        <c:numFmt formatCode="General" sourceLinked="0"/>
        <c:majorTickMark val="out"/>
        <c:minorTickMark val="none"/>
        <c:tickLblPos val="nextTo"/>
        <c:crossAx val="737845248"/>
        <c:crosses val="autoZero"/>
        <c:auto val="1"/>
        <c:lblAlgn val="ctr"/>
        <c:lblOffset val="100"/>
        <c:noMultiLvlLbl val="0"/>
      </c:catAx>
      <c:valAx>
        <c:axId val="737845248"/>
        <c:scaling>
          <c:orientation val="minMax"/>
        </c:scaling>
        <c:delete val="0"/>
        <c:axPos val="l"/>
        <c:majorGridlines/>
        <c:numFmt formatCode="General" sourceLinked="1"/>
        <c:majorTickMark val="cross"/>
        <c:minorTickMark val="none"/>
        <c:tickLblPos val="nextTo"/>
        <c:crossAx val="737466368"/>
        <c:crosses val="autoZero"/>
        <c:crossBetween val="between"/>
      </c:valAx>
    </c:plotArea>
    <c:legend>
      <c:legendPos val="r"/>
      <c:layout>
        <c:manualLayout>
          <c:xMode val="edge"/>
          <c:yMode val="edge"/>
          <c:x val="0.805162908496732"/>
          <c:y val="0.80987152777777782"/>
          <c:w val="0.17408545751633986"/>
          <c:h val="0.15048819444444445"/>
        </c:manualLayout>
      </c:layout>
      <c:overlay val="0"/>
    </c:legend>
    <c:plotVisOnly val="1"/>
    <c:dispBlanksAs val="gap"/>
    <c:showDLblsOverMax val="0"/>
  </c:chart>
  <c:txPr>
    <a:bodyPr/>
    <a:lstStyle/>
    <a:p>
      <a:pPr>
        <a:defRPr lang="de-DE"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11266844595811"/>
          <c:y val="0.2270178298376696"/>
          <c:w val="0.45131416501563709"/>
          <c:h val="0.63694256771199587"/>
        </c:manualLayout>
      </c:layout>
      <c:radarChart>
        <c:radarStyle val="marker"/>
        <c:varyColors val="0"/>
        <c:ser>
          <c:idx val="0"/>
          <c:order val="0"/>
          <c:tx>
            <c:strRef>
              <c:f>DATA!$I$22</c:f>
              <c:strCache>
                <c:ptCount val="1"/>
                <c:pt idx="0">
                  <c:v>Your Score</c:v>
                </c:pt>
              </c:strCache>
            </c:strRef>
          </c:tx>
          <c:marker>
            <c:symbol val="none"/>
          </c:marker>
          <c:cat>
            <c:strRef>
              <c:f>DATA!$H$23:$H$36</c:f>
              <c:strCache>
                <c:ptCount val="14"/>
                <c:pt idx="0">
                  <c:v>Shop Balancing</c:v>
                </c:pt>
                <c:pt idx="1">
                  <c:v>Contractor Specifications</c:v>
                </c:pt>
                <c:pt idx="2">
                  <c:v>Field Balancing</c:v>
                </c:pt>
                <c:pt idx="3">
                  <c:v>Avoiding Collateral Damage</c:v>
                </c:pt>
                <c:pt idx="4">
                  <c:v>Mechanical Technician Qualification</c:v>
                </c:pt>
                <c:pt idx="5">
                  <c:v>Vibration monitoring</c:v>
                </c:pt>
                <c:pt idx="6">
                  <c:v>Mechanical Imbalance Problem Response</c:v>
                </c:pt>
                <c:pt idx="7">
                  <c:v>Voltage Balance</c:v>
                </c:pt>
                <c:pt idx="8">
                  <c:v>Current Imbalance</c:v>
                </c:pt>
                <c:pt idx="9">
                  <c:v>Inductive Imbalance</c:v>
                </c:pt>
                <c:pt idx="10">
                  <c:v>Resistive Imbalance</c:v>
                </c:pt>
                <c:pt idx="11">
                  <c:v>Electrical Technician Qualification</c:v>
                </c:pt>
                <c:pt idx="12">
                  <c:v>Motor Testing</c:v>
                </c:pt>
                <c:pt idx="13">
                  <c:v>Electrical Imbalance Problem Response</c:v>
                </c:pt>
              </c:strCache>
            </c:strRef>
          </c:cat>
          <c:val>
            <c:numRef>
              <c:f>DATA!$I$23:$I$36</c:f>
              <c:numCache>
                <c:formatCode>General</c:formatCode>
                <c:ptCount val="14"/>
                <c:pt idx="0">
                  <c:v>3</c:v>
                </c:pt>
                <c:pt idx="1">
                  <c:v>4</c:v>
                </c:pt>
                <c:pt idx="2">
                  <c:v>1</c:v>
                </c:pt>
                <c:pt idx="3">
                  <c:v>3</c:v>
                </c:pt>
                <c:pt idx="4">
                  <c:v>2</c:v>
                </c:pt>
                <c:pt idx="5">
                  <c:v>3</c:v>
                </c:pt>
                <c:pt idx="6">
                  <c:v>3</c:v>
                </c:pt>
                <c:pt idx="7">
                  <c:v>2</c:v>
                </c:pt>
                <c:pt idx="8">
                  <c:v>2</c:v>
                </c:pt>
                <c:pt idx="9">
                  <c:v>1</c:v>
                </c:pt>
                <c:pt idx="10">
                  <c:v>1</c:v>
                </c:pt>
                <c:pt idx="11">
                  <c:v>2</c:v>
                </c:pt>
                <c:pt idx="12">
                  <c:v>2</c:v>
                </c:pt>
                <c:pt idx="13">
                  <c:v>2</c:v>
                </c:pt>
              </c:numCache>
            </c:numRef>
          </c:val>
          <c:extLst>
            <c:ext xmlns:c16="http://schemas.microsoft.com/office/drawing/2014/chart" uri="{C3380CC4-5D6E-409C-BE32-E72D297353CC}">
              <c16:uniqueId val="{00000000-6079-45C7-8CF0-753B0B0ED04E}"/>
            </c:ext>
          </c:extLst>
        </c:ser>
        <c:ser>
          <c:idx val="1"/>
          <c:order val="1"/>
          <c:tx>
            <c:strRef>
              <c:f>DATA!$J$22</c:f>
              <c:strCache>
                <c:ptCount val="1"/>
                <c:pt idx="0">
                  <c:v>Goal</c:v>
                </c:pt>
              </c:strCache>
            </c:strRef>
          </c:tx>
          <c:marker>
            <c:symbol val="none"/>
          </c:marker>
          <c:cat>
            <c:strRef>
              <c:f>DATA!$H$23:$H$36</c:f>
              <c:strCache>
                <c:ptCount val="14"/>
                <c:pt idx="0">
                  <c:v>Shop Balancing</c:v>
                </c:pt>
                <c:pt idx="1">
                  <c:v>Contractor Specifications</c:v>
                </c:pt>
                <c:pt idx="2">
                  <c:v>Field Balancing</c:v>
                </c:pt>
                <c:pt idx="3">
                  <c:v>Avoiding Collateral Damage</c:v>
                </c:pt>
                <c:pt idx="4">
                  <c:v>Mechanical Technician Qualification</c:v>
                </c:pt>
                <c:pt idx="5">
                  <c:v>Vibration monitoring</c:v>
                </c:pt>
                <c:pt idx="6">
                  <c:v>Mechanical Imbalance Problem Response</c:v>
                </c:pt>
                <c:pt idx="7">
                  <c:v>Voltage Balance</c:v>
                </c:pt>
                <c:pt idx="8">
                  <c:v>Current Imbalance</c:v>
                </c:pt>
                <c:pt idx="9">
                  <c:v>Inductive Imbalance</c:v>
                </c:pt>
                <c:pt idx="10">
                  <c:v>Resistive Imbalance</c:v>
                </c:pt>
                <c:pt idx="11">
                  <c:v>Electrical Technician Qualification</c:v>
                </c:pt>
                <c:pt idx="12">
                  <c:v>Motor Testing</c:v>
                </c:pt>
                <c:pt idx="13">
                  <c:v>Electrical Imbalance Problem Response</c:v>
                </c:pt>
              </c:strCache>
            </c:strRef>
          </c:cat>
          <c:val>
            <c:numRef>
              <c:f>DATA!$J$23:$J$36</c:f>
              <c:numCache>
                <c:formatCode>General</c:formatCode>
                <c:ptCount val="14"/>
                <c:pt idx="0">
                  <c:v>4</c:v>
                </c:pt>
                <c:pt idx="1">
                  <c:v>4</c:v>
                </c:pt>
                <c:pt idx="2">
                  <c:v>4</c:v>
                </c:pt>
                <c:pt idx="3">
                  <c:v>4</c:v>
                </c:pt>
                <c:pt idx="4">
                  <c:v>4</c:v>
                </c:pt>
                <c:pt idx="5">
                  <c:v>4</c:v>
                </c:pt>
                <c:pt idx="6">
                  <c:v>4</c:v>
                </c:pt>
                <c:pt idx="7">
                  <c:v>4</c:v>
                </c:pt>
                <c:pt idx="8">
                  <c:v>4</c:v>
                </c:pt>
                <c:pt idx="9">
                  <c:v>4</c:v>
                </c:pt>
                <c:pt idx="10">
                  <c:v>4</c:v>
                </c:pt>
                <c:pt idx="11">
                  <c:v>4</c:v>
                </c:pt>
                <c:pt idx="12">
                  <c:v>4</c:v>
                </c:pt>
                <c:pt idx="13">
                  <c:v>4</c:v>
                </c:pt>
              </c:numCache>
            </c:numRef>
          </c:val>
          <c:extLst>
            <c:ext xmlns:c16="http://schemas.microsoft.com/office/drawing/2014/chart" uri="{C3380CC4-5D6E-409C-BE32-E72D297353CC}">
              <c16:uniqueId val="{00000001-6079-45C7-8CF0-753B0B0ED04E}"/>
            </c:ext>
          </c:extLst>
        </c:ser>
        <c:ser>
          <c:idx val="2"/>
          <c:order val="2"/>
          <c:tx>
            <c:strRef>
              <c:f>DATA!$K$22</c:f>
              <c:strCache>
                <c:ptCount val="1"/>
                <c:pt idx="0">
                  <c:v>World Class</c:v>
                </c:pt>
              </c:strCache>
            </c:strRef>
          </c:tx>
          <c:marker>
            <c:symbol val="none"/>
          </c:marker>
          <c:cat>
            <c:strRef>
              <c:f>DATA!$H$23:$H$36</c:f>
              <c:strCache>
                <c:ptCount val="14"/>
                <c:pt idx="0">
                  <c:v>Shop Balancing</c:v>
                </c:pt>
                <c:pt idx="1">
                  <c:v>Contractor Specifications</c:v>
                </c:pt>
                <c:pt idx="2">
                  <c:v>Field Balancing</c:v>
                </c:pt>
                <c:pt idx="3">
                  <c:v>Avoiding Collateral Damage</c:v>
                </c:pt>
                <c:pt idx="4">
                  <c:v>Mechanical Technician Qualification</c:v>
                </c:pt>
                <c:pt idx="5">
                  <c:v>Vibration monitoring</c:v>
                </c:pt>
                <c:pt idx="6">
                  <c:v>Mechanical Imbalance Problem Response</c:v>
                </c:pt>
                <c:pt idx="7">
                  <c:v>Voltage Balance</c:v>
                </c:pt>
                <c:pt idx="8">
                  <c:v>Current Imbalance</c:v>
                </c:pt>
                <c:pt idx="9">
                  <c:v>Inductive Imbalance</c:v>
                </c:pt>
                <c:pt idx="10">
                  <c:v>Resistive Imbalance</c:v>
                </c:pt>
                <c:pt idx="11">
                  <c:v>Electrical Technician Qualification</c:v>
                </c:pt>
                <c:pt idx="12">
                  <c:v>Motor Testing</c:v>
                </c:pt>
                <c:pt idx="13">
                  <c:v>Electrical Imbalance Problem Response</c:v>
                </c:pt>
              </c:strCache>
            </c:strRef>
          </c:cat>
          <c:val>
            <c:numRef>
              <c:f>DATA!$K$23:$K$36</c:f>
              <c:numCache>
                <c:formatCode>General</c:formatCode>
                <c:ptCount val="14"/>
                <c:pt idx="0">
                  <c:v>5</c:v>
                </c:pt>
                <c:pt idx="1">
                  <c:v>5</c:v>
                </c:pt>
                <c:pt idx="2">
                  <c:v>5</c:v>
                </c:pt>
                <c:pt idx="3">
                  <c:v>5</c:v>
                </c:pt>
                <c:pt idx="4">
                  <c:v>5</c:v>
                </c:pt>
                <c:pt idx="5">
                  <c:v>5</c:v>
                </c:pt>
                <c:pt idx="6">
                  <c:v>5</c:v>
                </c:pt>
                <c:pt idx="7">
                  <c:v>5</c:v>
                </c:pt>
                <c:pt idx="8">
                  <c:v>5</c:v>
                </c:pt>
                <c:pt idx="9">
                  <c:v>5</c:v>
                </c:pt>
                <c:pt idx="10">
                  <c:v>5</c:v>
                </c:pt>
                <c:pt idx="11">
                  <c:v>5</c:v>
                </c:pt>
                <c:pt idx="12">
                  <c:v>5</c:v>
                </c:pt>
                <c:pt idx="13">
                  <c:v>5</c:v>
                </c:pt>
              </c:numCache>
            </c:numRef>
          </c:val>
          <c:extLst>
            <c:ext xmlns:c16="http://schemas.microsoft.com/office/drawing/2014/chart" uri="{C3380CC4-5D6E-409C-BE32-E72D297353CC}">
              <c16:uniqueId val="{00000002-6079-45C7-8CF0-753B0B0ED04E}"/>
            </c:ext>
          </c:extLst>
        </c:ser>
        <c:dLbls>
          <c:showLegendKey val="0"/>
          <c:showVal val="0"/>
          <c:showCatName val="0"/>
          <c:showSerName val="0"/>
          <c:showPercent val="0"/>
          <c:showBubbleSize val="0"/>
        </c:dLbls>
        <c:axId val="738071040"/>
        <c:axId val="737848128"/>
      </c:radarChart>
      <c:catAx>
        <c:axId val="738071040"/>
        <c:scaling>
          <c:orientation val="minMax"/>
        </c:scaling>
        <c:delete val="0"/>
        <c:axPos val="b"/>
        <c:majorGridlines/>
        <c:numFmt formatCode="General" sourceLinked="0"/>
        <c:majorTickMark val="out"/>
        <c:minorTickMark val="none"/>
        <c:tickLblPos val="nextTo"/>
        <c:crossAx val="737848128"/>
        <c:crosses val="autoZero"/>
        <c:auto val="1"/>
        <c:lblAlgn val="ctr"/>
        <c:lblOffset val="100"/>
        <c:noMultiLvlLbl val="0"/>
      </c:catAx>
      <c:valAx>
        <c:axId val="737848128"/>
        <c:scaling>
          <c:orientation val="minMax"/>
        </c:scaling>
        <c:delete val="0"/>
        <c:axPos val="l"/>
        <c:majorGridlines/>
        <c:numFmt formatCode="General" sourceLinked="1"/>
        <c:majorTickMark val="cross"/>
        <c:minorTickMark val="none"/>
        <c:tickLblPos val="nextTo"/>
        <c:crossAx val="738071040"/>
        <c:crosses val="autoZero"/>
        <c:crossBetween val="between"/>
        <c:majorUnit val="1"/>
      </c:valAx>
    </c:plotArea>
    <c:legend>
      <c:legendPos val="r"/>
      <c:layout>
        <c:manualLayout>
          <c:xMode val="edge"/>
          <c:yMode val="edge"/>
          <c:x val="0.80891670623679857"/>
          <c:y val="0.82401501683802003"/>
          <c:w val="0.17444746450968512"/>
          <c:h val="0.15023054210960879"/>
        </c:manualLayout>
      </c:layout>
      <c:overlay val="0"/>
    </c:legend>
    <c:plotVisOnly val="1"/>
    <c:dispBlanksAs val="gap"/>
    <c:showDLblsOverMax val="0"/>
  </c:chart>
  <c:txPr>
    <a:bodyPr/>
    <a:lstStyle/>
    <a:p>
      <a:pPr>
        <a:defRPr lang="de-DE"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84395424836602"/>
          <c:y val="0.18827152777777778"/>
          <c:w val="0.48254656862745099"/>
          <c:h val="0.68360763888888887"/>
        </c:manualLayout>
      </c:layout>
      <c:radarChart>
        <c:radarStyle val="marker"/>
        <c:varyColors val="0"/>
        <c:ser>
          <c:idx val="0"/>
          <c:order val="0"/>
          <c:tx>
            <c:strRef>
              <c:f>DATA!$D$39</c:f>
              <c:strCache>
                <c:ptCount val="1"/>
                <c:pt idx="0">
                  <c:v>Your Score</c:v>
                </c:pt>
              </c:strCache>
            </c:strRef>
          </c:tx>
          <c:marker>
            <c:symbol val="none"/>
          </c:marker>
          <c:cat>
            <c:strRef>
              <c:f>DATA!$C$40:$C$49</c:f>
              <c:strCache>
                <c:ptCount val="10"/>
                <c:pt idx="0">
                  <c:v>Policy and Priority</c:v>
                </c:pt>
                <c:pt idx="1">
                  <c:v>RACI</c:v>
                </c:pt>
                <c:pt idx="2">
                  <c:v>Documentation</c:v>
                </c:pt>
                <c:pt idx="3">
                  <c:v>Condition Based Maintenance</c:v>
                </c:pt>
                <c:pt idx="4">
                  <c:v>Metrics</c:v>
                </c:pt>
                <c:pt idx="5">
                  <c:v>Rewards</c:v>
                </c:pt>
                <c:pt idx="6">
                  <c:v>Economic Justification</c:v>
                </c:pt>
                <c:pt idx="7">
                  <c:v>Work Management</c:v>
                </c:pt>
                <c:pt idx="8">
                  <c:v>Management Education</c:v>
                </c:pt>
                <c:pt idx="9">
                  <c:v>Expert RE/RM Support</c:v>
                </c:pt>
              </c:strCache>
            </c:strRef>
          </c:cat>
          <c:val>
            <c:numRef>
              <c:f>DATA!$D$40:$D$49</c:f>
              <c:numCache>
                <c:formatCode>General</c:formatCode>
                <c:ptCount val="10"/>
                <c:pt idx="0">
                  <c:v>2</c:v>
                </c:pt>
                <c:pt idx="1">
                  <c:v>2</c:v>
                </c:pt>
                <c:pt idx="2">
                  <c:v>2</c:v>
                </c:pt>
                <c:pt idx="3">
                  <c:v>2</c:v>
                </c:pt>
                <c:pt idx="4">
                  <c:v>2</c:v>
                </c:pt>
                <c:pt idx="5">
                  <c:v>3</c:v>
                </c:pt>
                <c:pt idx="6">
                  <c:v>2</c:v>
                </c:pt>
                <c:pt idx="7">
                  <c:v>2</c:v>
                </c:pt>
                <c:pt idx="8">
                  <c:v>2</c:v>
                </c:pt>
                <c:pt idx="9">
                  <c:v>3</c:v>
                </c:pt>
              </c:numCache>
            </c:numRef>
          </c:val>
          <c:extLst>
            <c:ext xmlns:c16="http://schemas.microsoft.com/office/drawing/2014/chart" uri="{C3380CC4-5D6E-409C-BE32-E72D297353CC}">
              <c16:uniqueId val="{00000000-310A-4DEE-956E-CC82677E7CE7}"/>
            </c:ext>
          </c:extLst>
        </c:ser>
        <c:ser>
          <c:idx val="1"/>
          <c:order val="1"/>
          <c:tx>
            <c:strRef>
              <c:f>DATA!$E$39</c:f>
              <c:strCache>
                <c:ptCount val="1"/>
                <c:pt idx="0">
                  <c:v>Goal</c:v>
                </c:pt>
              </c:strCache>
            </c:strRef>
          </c:tx>
          <c:marker>
            <c:symbol val="none"/>
          </c:marker>
          <c:cat>
            <c:strRef>
              <c:f>DATA!$C$40:$C$49</c:f>
              <c:strCache>
                <c:ptCount val="10"/>
                <c:pt idx="0">
                  <c:v>Policy and Priority</c:v>
                </c:pt>
                <c:pt idx="1">
                  <c:v>RACI</c:v>
                </c:pt>
                <c:pt idx="2">
                  <c:v>Documentation</c:v>
                </c:pt>
                <c:pt idx="3">
                  <c:v>Condition Based Maintenance</c:v>
                </c:pt>
                <c:pt idx="4">
                  <c:v>Metrics</c:v>
                </c:pt>
                <c:pt idx="5">
                  <c:v>Rewards</c:v>
                </c:pt>
                <c:pt idx="6">
                  <c:v>Economic Justification</c:v>
                </c:pt>
                <c:pt idx="7">
                  <c:v>Work Management</c:v>
                </c:pt>
                <c:pt idx="8">
                  <c:v>Management Education</c:v>
                </c:pt>
                <c:pt idx="9">
                  <c:v>Expert RE/RM Support</c:v>
                </c:pt>
              </c:strCache>
            </c:strRef>
          </c:cat>
          <c:val>
            <c:numRef>
              <c:f>DATA!$E$40:$E$49</c:f>
              <c:numCache>
                <c:formatCode>General</c:formatCode>
                <c:ptCount val="10"/>
                <c:pt idx="0">
                  <c:v>4</c:v>
                </c:pt>
                <c:pt idx="1">
                  <c:v>4</c:v>
                </c:pt>
                <c:pt idx="2">
                  <c:v>4</c:v>
                </c:pt>
                <c:pt idx="3">
                  <c:v>4</c:v>
                </c:pt>
                <c:pt idx="4">
                  <c:v>4</c:v>
                </c:pt>
                <c:pt idx="5">
                  <c:v>4</c:v>
                </c:pt>
                <c:pt idx="6">
                  <c:v>4</c:v>
                </c:pt>
                <c:pt idx="7">
                  <c:v>4</c:v>
                </c:pt>
                <c:pt idx="8">
                  <c:v>4</c:v>
                </c:pt>
                <c:pt idx="9">
                  <c:v>4</c:v>
                </c:pt>
              </c:numCache>
            </c:numRef>
          </c:val>
          <c:extLst>
            <c:ext xmlns:c16="http://schemas.microsoft.com/office/drawing/2014/chart" uri="{C3380CC4-5D6E-409C-BE32-E72D297353CC}">
              <c16:uniqueId val="{00000001-310A-4DEE-956E-CC82677E7CE7}"/>
            </c:ext>
          </c:extLst>
        </c:ser>
        <c:ser>
          <c:idx val="2"/>
          <c:order val="2"/>
          <c:tx>
            <c:strRef>
              <c:f>DATA!$F$39</c:f>
              <c:strCache>
                <c:ptCount val="1"/>
                <c:pt idx="0">
                  <c:v>World Class</c:v>
                </c:pt>
              </c:strCache>
            </c:strRef>
          </c:tx>
          <c:marker>
            <c:symbol val="none"/>
          </c:marker>
          <c:cat>
            <c:strRef>
              <c:f>DATA!$C$40:$C$49</c:f>
              <c:strCache>
                <c:ptCount val="10"/>
                <c:pt idx="0">
                  <c:v>Policy and Priority</c:v>
                </c:pt>
                <c:pt idx="1">
                  <c:v>RACI</c:v>
                </c:pt>
                <c:pt idx="2">
                  <c:v>Documentation</c:v>
                </c:pt>
                <c:pt idx="3">
                  <c:v>Condition Based Maintenance</c:v>
                </c:pt>
                <c:pt idx="4">
                  <c:v>Metrics</c:v>
                </c:pt>
                <c:pt idx="5">
                  <c:v>Rewards</c:v>
                </c:pt>
                <c:pt idx="6">
                  <c:v>Economic Justification</c:v>
                </c:pt>
                <c:pt idx="7">
                  <c:v>Work Management</c:v>
                </c:pt>
                <c:pt idx="8">
                  <c:v>Management Education</c:v>
                </c:pt>
                <c:pt idx="9">
                  <c:v>Expert RE/RM Support</c:v>
                </c:pt>
              </c:strCache>
            </c:strRef>
          </c:cat>
          <c:val>
            <c:numRef>
              <c:f>DATA!$F$40:$F$49</c:f>
              <c:numCache>
                <c:formatCode>General</c:formatCode>
                <c:ptCount val="10"/>
                <c:pt idx="0">
                  <c:v>5</c:v>
                </c:pt>
                <c:pt idx="1">
                  <c:v>5</c:v>
                </c:pt>
                <c:pt idx="2">
                  <c:v>5</c:v>
                </c:pt>
                <c:pt idx="3">
                  <c:v>5</c:v>
                </c:pt>
                <c:pt idx="4">
                  <c:v>5</c:v>
                </c:pt>
                <c:pt idx="5">
                  <c:v>5</c:v>
                </c:pt>
                <c:pt idx="6">
                  <c:v>5</c:v>
                </c:pt>
                <c:pt idx="7">
                  <c:v>5</c:v>
                </c:pt>
                <c:pt idx="8">
                  <c:v>5</c:v>
                </c:pt>
                <c:pt idx="9">
                  <c:v>5</c:v>
                </c:pt>
              </c:numCache>
            </c:numRef>
          </c:val>
          <c:extLst>
            <c:ext xmlns:c16="http://schemas.microsoft.com/office/drawing/2014/chart" uri="{C3380CC4-5D6E-409C-BE32-E72D297353CC}">
              <c16:uniqueId val="{00000002-310A-4DEE-956E-CC82677E7CE7}"/>
            </c:ext>
          </c:extLst>
        </c:ser>
        <c:dLbls>
          <c:showLegendKey val="0"/>
          <c:showVal val="0"/>
          <c:showCatName val="0"/>
          <c:showSerName val="0"/>
          <c:showPercent val="0"/>
          <c:showBubbleSize val="0"/>
        </c:dLbls>
        <c:axId val="735819776"/>
        <c:axId val="737851008"/>
      </c:radarChart>
      <c:catAx>
        <c:axId val="735819776"/>
        <c:scaling>
          <c:orientation val="minMax"/>
        </c:scaling>
        <c:delete val="0"/>
        <c:axPos val="b"/>
        <c:majorGridlines/>
        <c:numFmt formatCode="General" sourceLinked="0"/>
        <c:majorTickMark val="out"/>
        <c:minorTickMark val="none"/>
        <c:tickLblPos val="nextTo"/>
        <c:crossAx val="737851008"/>
        <c:crosses val="autoZero"/>
        <c:auto val="1"/>
        <c:lblAlgn val="ctr"/>
        <c:lblOffset val="100"/>
        <c:noMultiLvlLbl val="0"/>
      </c:catAx>
      <c:valAx>
        <c:axId val="737851008"/>
        <c:scaling>
          <c:orientation val="minMax"/>
        </c:scaling>
        <c:delete val="0"/>
        <c:axPos val="l"/>
        <c:majorGridlines/>
        <c:numFmt formatCode="General" sourceLinked="1"/>
        <c:majorTickMark val="cross"/>
        <c:minorTickMark val="none"/>
        <c:tickLblPos val="nextTo"/>
        <c:crossAx val="735819776"/>
        <c:crosses val="autoZero"/>
        <c:crossBetween val="between"/>
      </c:valAx>
    </c:plotArea>
    <c:legend>
      <c:legendPos val="r"/>
      <c:layout>
        <c:manualLayout>
          <c:xMode val="edge"/>
          <c:yMode val="edge"/>
          <c:x val="0.81346356209150317"/>
          <c:y val="0.81281134259259258"/>
          <c:w val="0.17408545751633986"/>
          <c:h val="0.15048819444444445"/>
        </c:manualLayout>
      </c:layout>
      <c:overlay val="0"/>
    </c:legend>
    <c:plotVisOnly val="1"/>
    <c:dispBlanksAs val="gap"/>
    <c:showDLblsOverMax val="0"/>
  </c:chart>
  <c:txPr>
    <a:bodyPr/>
    <a:lstStyle/>
    <a:p>
      <a:pPr>
        <a:defRPr lang="de-DE"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68460192475941"/>
          <c:y val="0.2108176582093905"/>
          <c:w val="0.41019379084967322"/>
          <c:h val="0.72605416398897027"/>
        </c:manualLayout>
      </c:layout>
      <c:radarChart>
        <c:radarStyle val="marker"/>
        <c:varyColors val="0"/>
        <c:ser>
          <c:idx val="0"/>
          <c:order val="0"/>
          <c:tx>
            <c:strRef>
              <c:f>'Overall FLAB Gap Analysis'!$D$4</c:f>
              <c:strCache>
                <c:ptCount val="1"/>
                <c:pt idx="0">
                  <c:v>Your Score</c:v>
                </c:pt>
              </c:strCache>
            </c:strRef>
          </c:tx>
          <c:marker>
            <c:symbol val="none"/>
          </c:marker>
          <c:cat>
            <c:strRef>
              <c:f>'Overall FLAB Gap Analysis'!$C$5:$C$9</c:f>
              <c:strCache>
                <c:ptCount val="5"/>
                <c:pt idx="0">
                  <c:v>Fasteners</c:v>
                </c:pt>
                <c:pt idx="1">
                  <c:v>Lubrication</c:v>
                </c:pt>
                <c:pt idx="2">
                  <c:v>Alignment</c:v>
                </c:pt>
                <c:pt idx="3">
                  <c:v>Balance</c:v>
                </c:pt>
                <c:pt idx="4">
                  <c:v>Management</c:v>
                </c:pt>
              </c:strCache>
            </c:strRef>
          </c:cat>
          <c:val>
            <c:numRef>
              <c:f>'Overall FLAB Gap Analysis'!$D$5:$D$9</c:f>
              <c:numCache>
                <c:formatCode>0.0</c:formatCode>
                <c:ptCount val="5"/>
                <c:pt idx="0">
                  <c:v>2.1333333333333333</c:v>
                </c:pt>
                <c:pt idx="1">
                  <c:v>1.6153846153846154</c:v>
                </c:pt>
                <c:pt idx="2">
                  <c:v>1.8461538461538463</c:v>
                </c:pt>
                <c:pt idx="3">
                  <c:v>2.2142857142857144</c:v>
                </c:pt>
                <c:pt idx="4">
                  <c:v>2.2000000000000002</c:v>
                </c:pt>
              </c:numCache>
            </c:numRef>
          </c:val>
          <c:extLst>
            <c:ext xmlns:c16="http://schemas.microsoft.com/office/drawing/2014/chart" uri="{C3380CC4-5D6E-409C-BE32-E72D297353CC}">
              <c16:uniqueId val="{00000000-332E-4215-9EBB-C6F2D678563F}"/>
            </c:ext>
          </c:extLst>
        </c:ser>
        <c:ser>
          <c:idx val="1"/>
          <c:order val="1"/>
          <c:tx>
            <c:strRef>
              <c:f>'Overall FLAB Gap Analysis'!$E$4</c:f>
              <c:strCache>
                <c:ptCount val="1"/>
                <c:pt idx="0">
                  <c:v>Goal</c:v>
                </c:pt>
              </c:strCache>
            </c:strRef>
          </c:tx>
          <c:marker>
            <c:symbol val="none"/>
          </c:marker>
          <c:cat>
            <c:strRef>
              <c:f>'Overall FLAB Gap Analysis'!$C$5:$C$9</c:f>
              <c:strCache>
                <c:ptCount val="5"/>
                <c:pt idx="0">
                  <c:v>Fasteners</c:v>
                </c:pt>
                <c:pt idx="1">
                  <c:v>Lubrication</c:v>
                </c:pt>
                <c:pt idx="2">
                  <c:v>Alignment</c:v>
                </c:pt>
                <c:pt idx="3">
                  <c:v>Balance</c:v>
                </c:pt>
                <c:pt idx="4">
                  <c:v>Management</c:v>
                </c:pt>
              </c:strCache>
            </c:strRef>
          </c:cat>
          <c:val>
            <c:numRef>
              <c:f>'Overall FLAB Gap Analysis'!$E$5:$E$9</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1-332E-4215-9EBB-C6F2D678563F}"/>
            </c:ext>
          </c:extLst>
        </c:ser>
        <c:ser>
          <c:idx val="2"/>
          <c:order val="2"/>
          <c:tx>
            <c:strRef>
              <c:f>'Overall FLAB Gap Analysis'!$F$4</c:f>
              <c:strCache>
                <c:ptCount val="1"/>
                <c:pt idx="0">
                  <c:v>World Class</c:v>
                </c:pt>
              </c:strCache>
            </c:strRef>
          </c:tx>
          <c:marker>
            <c:symbol val="none"/>
          </c:marker>
          <c:cat>
            <c:strRef>
              <c:f>'Overall FLAB Gap Analysis'!$C$5:$C$9</c:f>
              <c:strCache>
                <c:ptCount val="5"/>
                <c:pt idx="0">
                  <c:v>Fasteners</c:v>
                </c:pt>
                <c:pt idx="1">
                  <c:v>Lubrication</c:v>
                </c:pt>
                <c:pt idx="2">
                  <c:v>Alignment</c:v>
                </c:pt>
                <c:pt idx="3">
                  <c:v>Balance</c:v>
                </c:pt>
                <c:pt idx="4">
                  <c:v>Management</c:v>
                </c:pt>
              </c:strCache>
            </c:strRef>
          </c:cat>
          <c:val>
            <c:numRef>
              <c:f>'Overall FLAB Gap Analysis'!$F$5:$F$9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2-332E-4215-9EBB-C6F2D678563F}"/>
            </c:ext>
          </c:extLst>
        </c:ser>
        <c:dLbls>
          <c:showLegendKey val="0"/>
          <c:showVal val="0"/>
          <c:showCatName val="0"/>
          <c:showSerName val="0"/>
          <c:showPercent val="0"/>
          <c:showBubbleSize val="0"/>
        </c:dLbls>
        <c:axId val="738063360"/>
        <c:axId val="738443264"/>
      </c:radarChart>
      <c:catAx>
        <c:axId val="738063360"/>
        <c:scaling>
          <c:orientation val="minMax"/>
        </c:scaling>
        <c:delete val="0"/>
        <c:axPos val="b"/>
        <c:majorGridlines/>
        <c:numFmt formatCode="General" sourceLinked="0"/>
        <c:majorTickMark val="out"/>
        <c:minorTickMark val="none"/>
        <c:tickLblPos val="nextTo"/>
        <c:txPr>
          <a:bodyPr/>
          <a:lstStyle/>
          <a:p>
            <a:pPr>
              <a:defRPr baseline="0"/>
            </a:pPr>
            <a:endParaRPr lang="en-US"/>
          </a:p>
        </c:txPr>
        <c:crossAx val="738443264"/>
        <c:crosses val="autoZero"/>
        <c:auto val="1"/>
        <c:lblAlgn val="ctr"/>
        <c:lblOffset val="100"/>
        <c:noMultiLvlLbl val="0"/>
      </c:catAx>
      <c:valAx>
        <c:axId val="738443264"/>
        <c:scaling>
          <c:orientation val="minMax"/>
        </c:scaling>
        <c:delete val="0"/>
        <c:axPos val="l"/>
        <c:majorGridlines/>
        <c:numFmt formatCode="0.0" sourceLinked="1"/>
        <c:majorTickMark val="cross"/>
        <c:minorTickMark val="none"/>
        <c:tickLblPos val="nextTo"/>
        <c:crossAx val="738063360"/>
        <c:crosses val="autoZero"/>
        <c:crossBetween val="between"/>
      </c:valAx>
    </c:plotArea>
    <c:legend>
      <c:legendPos val="r"/>
      <c:layout>
        <c:manualLayout>
          <c:xMode val="edge"/>
          <c:yMode val="edge"/>
          <c:x val="0.80723807189542485"/>
          <c:y val="0.76962401961606608"/>
          <c:w val="0.17408545751633986"/>
          <c:h val="0.18802460916237801"/>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221404</xdr:colOff>
      <xdr:row>4</xdr:row>
      <xdr:rowOff>176104</xdr:rowOff>
    </xdr:from>
    <xdr:to>
      <xdr:col>17</xdr:col>
      <xdr:colOff>838071</xdr:colOff>
      <xdr:row>9</xdr:row>
      <xdr:rowOff>908354</xdr:rowOff>
    </xdr:to>
    <xdr:graphicFrame macro="">
      <xdr:nvGraphicFramePr>
        <xdr:cNvPr id="6" name="Chart 1">
          <a:extLst>
            <a:ext uri="{FF2B5EF4-FFF2-40B4-BE49-F238E27FC236}">
              <a16:creationId xmlns:a16="http://schemas.microsoft.com/office/drawing/2014/main" id="{94F304BC-B477-4AE2-849F-D1489068C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105833</xdr:colOff>
      <xdr:row>3</xdr:row>
      <xdr:rowOff>95250</xdr:rowOff>
    </xdr:from>
    <xdr:to>
      <xdr:col>17</xdr:col>
      <xdr:colOff>709082</xdr:colOff>
      <xdr:row>4</xdr:row>
      <xdr:rowOff>133786</xdr:rowOff>
    </xdr:to>
    <xdr:pic>
      <xdr:nvPicPr>
        <xdr:cNvPr id="8" name="Grafik 7">
          <a:extLst>
            <a:ext uri="{FF2B5EF4-FFF2-40B4-BE49-F238E27FC236}">
              <a16:creationId xmlns:a16="http://schemas.microsoft.com/office/drawing/2014/main" id="{17655E54-99F9-4585-8EC1-4F6ABD9D6A52}"/>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7758833" y="709083"/>
          <a:ext cx="1291166" cy="35603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0.02167</cdr:x>
      <cdr:y>0</cdr:y>
    </cdr:from>
    <cdr:to>
      <cdr:x>0.98278</cdr:x>
      <cdr:y>0.08611</cdr:y>
    </cdr:to>
    <cdr:sp macro="" textlink="">
      <cdr:nvSpPr>
        <cdr:cNvPr id="2" name="TextBox 1"/>
        <cdr:cNvSpPr txBox="1"/>
      </cdr:nvSpPr>
      <cdr:spPr>
        <a:xfrm xmlns:a="http://schemas.openxmlformats.org/drawingml/2006/main">
          <a:off x="99060" y="0"/>
          <a:ext cx="4394225" cy="2362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tx1"/>
              </a:solidFill>
            </a:rPr>
            <a:t>FLAB Management Gap Analysis</a:t>
          </a:r>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285750</xdr:colOff>
      <xdr:row>4</xdr:row>
      <xdr:rowOff>304801</xdr:rowOff>
    </xdr:from>
    <xdr:to>
      <xdr:col>15</xdr:col>
      <xdr:colOff>328800</xdr:colOff>
      <xdr:row>18</xdr:row>
      <xdr:rowOff>76200</xdr:rowOff>
    </xdr:to>
    <xdr:graphicFrame macro="">
      <xdr:nvGraphicFramePr>
        <xdr:cNvPr id="2" name="Chart 2">
          <a:extLst>
            <a:ext uri="{FF2B5EF4-FFF2-40B4-BE49-F238E27FC236}">
              <a16:creationId xmlns:a16="http://schemas.microsoft.com/office/drawing/2014/main" id="{777424E0-560D-4DDF-BDF0-6091762B0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360892</xdr:colOff>
      <xdr:row>3</xdr:row>
      <xdr:rowOff>116417</xdr:rowOff>
    </xdr:from>
    <xdr:to>
      <xdr:col>15</xdr:col>
      <xdr:colOff>307975</xdr:colOff>
      <xdr:row>4</xdr:row>
      <xdr:rowOff>146486</xdr:rowOff>
    </xdr:to>
    <xdr:pic>
      <xdr:nvPicPr>
        <xdr:cNvPr id="3" name="Grafik 2">
          <a:extLst>
            <a:ext uri="{FF2B5EF4-FFF2-40B4-BE49-F238E27FC236}">
              <a16:creationId xmlns:a16="http://schemas.microsoft.com/office/drawing/2014/main" id="{8ABE62E8-29DA-40A9-A450-F77ECC096C82}"/>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0733617" y="764117"/>
          <a:ext cx="1280583" cy="353919"/>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0.02833</cdr:x>
      <cdr:y>0.00463</cdr:y>
    </cdr:from>
    <cdr:to>
      <cdr:x>0.97111</cdr:x>
      <cdr:y>0.08056</cdr:y>
    </cdr:to>
    <cdr:sp macro="" textlink="">
      <cdr:nvSpPr>
        <cdr:cNvPr id="2" name="TextBox 1"/>
        <cdr:cNvSpPr txBox="1"/>
      </cdr:nvSpPr>
      <cdr:spPr>
        <a:xfrm xmlns:a="http://schemas.openxmlformats.org/drawingml/2006/main">
          <a:off x="129540" y="12701"/>
          <a:ext cx="4310390" cy="2082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tx1"/>
              </a:solidFill>
            </a:rPr>
            <a:t>Overall FLAB Precision Management</a:t>
          </a:r>
        </a:p>
      </cdr:txBody>
    </cdr:sp>
  </cdr:relSizeAnchor>
</c:userShapes>
</file>

<file path=xl/drawings/drawing2.xml><?xml version="1.0" encoding="utf-8"?>
<c:userShapes xmlns:c="http://schemas.openxmlformats.org/drawingml/2006/chart">
  <cdr:relSizeAnchor xmlns:cdr="http://schemas.openxmlformats.org/drawingml/2006/chartDrawing">
    <cdr:from>
      <cdr:x>0.025</cdr:x>
      <cdr:y>0.01527</cdr:y>
    </cdr:from>
    <cdr:to>
      <cdr:x>0.97334</cdr:x>
      <cdr:y>0.1</cdr:y>
    </cdr:to>
    <cdr:sp macro="" textlink="">
      <cdr:nvSpPr>
        <cdr:cNvPr id="2" name="TextBox 1"/>
        <cdr:cNvSpPr txBox="1"/>
      </cdr:nvSpPr>
      <cdr:spPr>
        <a:xfrm xmlns:a="http://schemas.openxmlformats.org/drawingml/2006/main">
          <a:off x="114300" y="41899"/>
          <a:ext cx="4335795" cy="2324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solidFill>
                <a:schemeClr val="tx1"/>
              </a:solidFill>
            </a:rPr>
            <a:t>Fastener Management Gap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169335</xdr:colOff>
      <xdr:row>4</xdr:row>
      <xdr:rowOff>285749</xdr:rowOff>
    </xdr:from>
    <xdr:to>
      <xdr:col>17</xdr:col>
      <xdr:colOff>468502</xdr:colOff>
      <xdr:row>9</xdr:row>
      <xdr:rowOff>584082</xdr:rowOff>
    </xdr:to>
    <xdr:graphicFrame macro="">
      <xdr:nvGraphicFramePr>
        <xdr:cNvPr id="6" name="Chart 2">
          <a:extLst>
            <a:ext uri="{FF2B5EF4-FFF2-40B4-BE49-F238E27FC236}">
              <a16:creationId xmlns:a16="http://schemas.microsoft.com/office/drawing/2014/main" id="{ED044F4C-D882-4F58-B31C-5C6BDAB5D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31750</xdr:colOff>
      <xdr:row>3</xdr:row>
      <xdr:rowOff>137584</xdr:rowOff>
    </xdr:from>
    <xdr:to>
      <xdr:col>17</xdr:col>
      <xdr:colOff>296333</xdr:colOff>
      <xdr:row>4</xdr:row>
      <xdr:rowOff>176120</xdr:rowOff>
    </xdr:to>
    <xdr:pic>
      <xdr:nvPicPr>
        <xdr:cNvPr id="8" name="Grafik 7">
          <a:extLst>
            <a:ext uri="{FF2B5EF4-FFF2-40B4-BE49-F238E27FC236}">
              <a16:creationId xmlns:a16="http://schemas.microsoft.com/office/drawing/2014/main" id="{06A8A7E5-D94E-4E0C-94CA-766AEF8FA672}"/>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5917333" y="751417"/>
          <a:ext cx="1291166" cy="356036"/>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0.04333</cdr:x>
      <cdr:y>0.01297</cdr:y>
    </cdr:from>
    <cdr:to>
      <cdr:x>0.96112</cdr:x>
      <cdr:y>0.11389</cdr:y>
    </cdr:to>
    <cdr:sp macro="" textlink="">
      <cdr:nvSpPr>
        <cdr:cNvPr id="2" name="TextBox 1"/>
        <cdr:cNvSpPr txBox="1"/>
      </cdr:nvSpPr>
      <cdr:spPr>
        <a:xfrm xmlns:a="http://schemas.openxmlformats.org/drawingml/2006/main">
          <a:off x="198120" y="35573"/>
          <a:ext cx="4196121" cy="2768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tx1"/>
              </a:solidFill>
            </a:rPr>
            <a:t>Lubrication Management Gap Analysis</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171448</xdr:colOff>
      <xdr:row>4</xdr:row>
      <xdr:rowOff>301631</xdr:rowOff>
    </xdr:from>
    <xdr:to>
      <xdr:col>17</xdr:col>
      <xdr:colOff>534115</xdr:colOff>
      <xdr:row>12</xdr:row>
      <xdr:rowOff>166047</xdr:rowOff>
    </xdr:to>
    <xdr:graphicFrame macro="">
      <xdr:nvGraphicFramePr>
        <xdr:cNvPr id="10" name="Chart 1">
          <a:extLst>
            <a:ext uri="{FF2B5EF4-FFF2-40B4-BE49-F238E27FC236}">
              <a16:creationId xmlns:a16="http://schemas.microsoft.com/office/drawing/2014/main" id="{EF37B9B4-571F-49A7-A416-8B34AC3F9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613833</xdr:colOff>
      <xdr:row>3</xdr:row>
      <xdr:rowOff>116417</xdr:rowOff>
    </xdr:from>
    <xdr:to>
      <xdr:col>17</xdr:col>
      <xdr:colOff>465666</xdr:colOff>
      <xdr:row>4</xdr:row>
      <xdr:rowOff>154953</xdr:rowOff>
    </xdr:to>
    <xdr:pic>
      <xdr:nvPicPr>
        <xdr:cNvPr id="12" name="Grafik 11">
          <a:extLst>
            <a:ext uri="{FF2B5EF4-FFF2-40B4-BE49-F238E27FC236}">
              <a16:creationId xmlns:a16="http://schemas.microsoft.com/office/drawing/2014/main" id="{75169221-0B48-4EC7-9F1E-126B305A943A}"/>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5303500" y="730250"/>
          <a:ext cx="1291166" cy="356036"/>
        </a:xfrm>
        <a:prstGeom prst="rect">
          <a:avLst/>
        </a:prstGeom>
      </xdr:spPr>
    </xdr:pic>
    <xdr:clientData/>
  </xdr:twoCellAnchor>
</xdr:wsDr>
</file>

<file path=xl/drawings/drawing6.xml><?xml version="1.0" encoding="utf-8"?>
<c:userShapes xmlns:c="http://schemas.openxmlformats.org/drawingml/2006/chart">
  <cdr:relSizeAnchor xmlns:cdr="http://schemas.openxmlformats.org/drawingml/2006/chartDrawing">
    <cdr:from>
      <cdr:x>0.035</cdr:x>
      <cdr:y>0</cdr:y>
    </cdr:from>
    <cdr:to>
      <cdr:x>0.97945</cdr:x>
      <cdr:y>0.07314</cdr:y>
    </cdr:to>
    <cdr:sp macro="" textlink="">
      <cdr:nvSpPr>
        <cdr:cNvPr id="2" name="TextBox 1"/>
        <cdr:cNvSpPr txBox="1"/>
      </cdr:nvSpPr>
      <cdr:spPr>
        <a:xfrm xmlns:a="http://schemas.openxmlformats.org/drawingml/2006/main">
          <a:off x="160020" y="0"/>
          <a:ext cx="4318025" cy="20065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tx1"/>
              </a:solidFill>
            </a:rPr>
            <a:t>Alignment Management Gap Analysis</a:t>
          </a:r>
        </a:p>
      </cdr:txBody>
    </cdr:sp>
  </cdr:relSizeAnchor>
</c:userShapes>
</file>

<file path=xl/drawings/drawing7.xml><?xml version="1.0" encoding="utf-8"?>
<xdr:wsDr xmlns:xdr="http://schemas.openxmlformats.org/drawingml/2006/spreadsheetDrawing" xmlns:a="http://schemas.openxmlformats.org/drawingml/2006/main">
  <xdr:twoCellAnchor>
    <xdr:from>
      <xdr:col>9</xdr:col>
      <xdr:colOff>238125</xdr:colOff>
      <xdr:row>4</xdr:row>
      <xdr:rowOff>324907</xdr:rowOff>
    </xdr:from>
    <xdr:to>
      <xdr:col>17</xdr:col>
      <xdr:colOff>389125</xdr:colOff>
      <xdr:row>11</xdr:row>
      <xdr:rowOff>570323</xdr:rowOff>
    </xdr:to>
    <xdr:graphicFrame macro="">
      <xdr:nvGraphicFramePr>
        <xdr:cNvPr id="2" name="Chart 1">
          <a:extLst>
            <a:ext uri="{FF2B5EF4-FFF2-40B4-BE49-F238E27FC236}">
              <a16:creationId xmlns:a16="http://schemas.microsoft.com/office/drawing/2014/main" id="{B98BF2C2-A557-428B-B0D0-2E619D71E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412750</xdr:colOff>
      <xdr:row>3</xdr:row>
      <xdr:rowOff>190500</xdr:rowOff>
    </xdr:from>
    <xdr:to>
      <xdr:col>17</xdr:col>
      <xdr:colOff>359833</xdr:colOff>
      <xdr:row>4</xdr:row>
      <xdr:rowOff>230094</xdr:rowOff>
    </xdr:to>
    <xdr:pic>
      <xdr:nvPicPr>
        <xdr:cNvPr id="3" name="Grafik 2">
          <a:extLst>
            <a:ext uri="{FF2B5EF4-FFF2-40B4-BE49-F238E27FC236}">
              <a16:creationId xmlns:a16="http://schemas.microsoft.com/office/drawing/2014/main" id="{D6154CA4-A15C-4851-943E-40C3F2713573}"/>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5324667" y="963083"/>
          <a:ext cx="1280583" cy="357094"/>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0.03667</cdr:x>
      <cdr:y>0.0074</cdr:y>
    </cdr:from>
    <cdr:to>
      <cdr:x>0.99112</cdr:x>
      <cdr:y>0.08611</cdr:y>
    </cdr:to>
    <cdr:sp macro="" textlink="">
      <cdr:nvSpPr>
        <cdr:cNvPr id="2" name="TextBox 1"/>
        <cdr:cNvSpPr txBox="1"/>
      </cdr:nvSpPr>
      <cdr:spPr>
        <a:xfrm xmlns:a="http://schemas.openxmlformats.org/drawingml/2006/main">
          <a:off x="167640" y="20309"/>
          <a:ext cx="4363745" cy="215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tx1"/>
              </a:solidFill>
            </a:rPr>
            <a:t>Balance Management Gap Analysis</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222249</xdr:colOff>
      <xdr:row>4</xdr:row>
      <xdr:rowOff>359835</xdr:rowOff>
    </xdr:from>
    <xdr:to>
      <xdr:col>17</xdr:col>
      <xdr:colOff>457915</xdr:colOff>
      <xdr:row>9</xdr:row>
      <xdr:rowOff>721668</xdr:rowOff>
    </xdr:to>
    <xdr:graphicFrame macro="">
      <xdr:nvGraphicFramePr>
        <xdr:cNvPr id="2" name="Chart 1">
          <a:extLst>
            <a:ext uri="{FF2B5EF4-FFF2-40B4-BE49-F238E27FC236}">
              <a16:creationId xmlns:a16="http://schemas.microsoft.com/office/drawing/2014/main" id="{756131D0-CAF5-4A62-8290-F05641E92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465667</xdr:colOff>
      <xdr:row>3</xdr:row>
      <xdr:rowOff>116417</xdr:rowOff>
    </xdr:from>
    <xdr:to>
      <xdr:col>17</xdr:col>
      <xdr:colOff>412750</xdr:colOff>
      <xdr:row>4</xdr:row>
      <xdr:rowOff>156011</xdr:rowOff>
    </xdr:to>
    <xdr:pic>
      <xdr:nvPicPr>
        <xdr:cNvPr id="3" name="Grafik 2">
          <a:extLst>
            <a:ext uri="{FF2B5EF4-FFF2-40B4-BE49-F238E27FC236}">
              <a16:creationId xmlns:a16="http://schemas.microsoft.com/office/drawing/2014/main" id="{71750247-E287-44E3-AD08-6B9389949900}"/>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alphaModFix amt="20000"/>
          <a:extLst>
            <a:ext uri="{28A0092B-C50C-407E-A947-70E740481C1C}">
              <a14:useLocalDpi xmlns:a14="http://schemas.microsoft.com/office/drawing/2010/main" val="0"/>
            </a:ext>
          </a:extLst>
        </a:blip>
        <a:stretch>
          <a:fillRect/>
        </a:stretch>
      </xdr:blipFill>
      <xdr:spPr>
        <a:xfrm>
          <a:off x="15429442" y="878417"/>
          <a:ext cx="1280583" cy="353919"/>
        </a:xfrm>
        <a:prstGeom prst="rect">
          <a:avLst/>
        </a:prstGeom>
      </xdr:spPr>
    </xdr:pic>
    <xdr:clientData/>
  </xdr:twoCellAnchor>
</xdr:wsDr>
</file>

<file path=xl/theme/theme1.xml><?xml version="1.0" encoding="utf-8"?>
<a:theme xmlns:a="http://schemas.openxmlformats.org/drawingml/2006/main" name="T.A. Cook 2014">
  <a:themeElements>
    <a:clrScheme name="TAC_TA_Cook">
      <a:dk1>
        <a:srgbClr val="636465"/>
      </a:dk1>
      <a:lt1>
        <a:sysClr val="window" lastClr="FFFFFF"/>
      </a:lt1>
      <a:dk2>
        <a:srgbClr val="B1AA96"/>
      </a:dk2>
      <a:lt2>
        <a:srgbClr val="F7F6F4"/>
      </a:lt2>
      <a:accent1>
        <a:srgbClr val="006633"/>
      </a:accent1>
      <a:accent2>
        <a:srgbClr val="FF9900"/>
      </a:accent2>
      <a:accent3>
        <a:srgbClr val="FFCC00"/>
      </a:accent3>
      <a:accent4>
        <a:srgbClr val="707173"/>
      </a:accent4>
      <a:accent5>
        <a:srgbClr val="A49873"/>
      </a:accent5>
      <a:accent6>
        <a:srgbClr val="A1A2A2"/>
      </a:accent6>
      <a:hlink>
        <a:srgbClr val="006633"/>
      </a:hlink>
      <a:folHlink>
        <a:srgbClr val="006633"/>
      </a:folHlink>
    </a:clrScheme>
    <a:fontScheme name="T.A. Cook__">
      <a:majorFont>
        <a:latin typeface="Arial"/>
        <a:ea typeface=""/>
        <a:cs typeface=""/>
      </a:majorFont>
      <a:minorFont>
        <a:latin typeface="Arial"/>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solidFill>
        <a:ln>
          <a:noFill/>
        </a:ln>
      </a:spPr>
      <a:bodyPr lIns="180000" tIns="72000" rIns="180000" bIns="72000" rtlCol="0" anchor="ctr"/>
      <a:lstStyle>
        <a:defPPr algn="ctr" eaLnBrk="0" hangingPunct="0">
          <a:lnSpc>
            <a:spcPct val="100000"/>
          </a:lnSpc>
          <a:defRPr sz="1400" b="1" dirty="0"/>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accent1"/>
          </a:solidFill>
          <a:tailEnd type="none" w="lg" len="lg"/>
        </a:ln>
      </a:spPr>
      <a:bodyPr/>
      <a:lstStyle/>
      <a:style>
        <a:lnRef idx="1">
          <a:schemeClr val="accent1"/>
        </a:lnRef>
        <a:fillRef idx="0">
          <a:schemeClr val="accent1"/>
        </a:fillRef>
        <a:effectRef idx="0">
          <a:schemeClr val="accent1"/>
        </a:effectRef>
        <a:fontRef idx="minor">
          <a:schemeClr val="tx1"/>
        </a:fontRef>
      </a:style>
    </a:lnDef>
    <a:txDef>
      <a:spPr>
        <a:noFill/>
      </a:spPr>
      <a:bodyPr vert="horz" wrap="square" lIns="0" tIns="0" rIns="0" bIns="0" rtlCol="0">
        <a:spAutoFit/>
      </a:bodyPr>
      <a:lstStyle>
        <a:defPPr>
          <a:spcBef>
            <a:spcPts val="300"/>
          </a:spcBef>
          <a:buClr>
            <a:schemeClr val="accent1"/>
          </a:buClr>
          <a:defRPr sz="1400" dirty="0" err="1"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2704-9A8B-429E-879E-DD8EAC92DCA5}">
  <sheetPr codeName="Tabelle1"/>
  <dimension ref="A1:T31"/>
  <sheetViews>
    <sheetView showGridLines="0" tabSelected="1" zoomScale="85" zoomScaleNormal="85" workbookViewId="0">
      <selection activeCell="C7" sqref="C7"/>
    </sheetView>
  </sheetViews>
  <sheetFormatPr defaultColWidth="0" defaultRowHeight="14.1" zeroHeight="1"/>
  <cols>
    <col min="1" max="2" width="2.125" customWidth="1"/>
    <col min="3" max="3" width="55.625" customWidth="1"/>
    <col min="4" max="4" width="16.125" customWidth="1"/>
    <col min="5" max="5" width="7" customWidth="1"/>
    <col min="6" max="6" width="28.125" customWidth="1"/>
    <col min="7" max="7" width="42.625" customWidth="1"/>
    <col min="8" max="8" width="8.5" customWidth="1"/>
    <col min="9" max="9" width="6" customWidth="1"/>
    <col min="10" max="17" width="9" customWidth="1"/>
    <col min="18" max="18" width="13.875" customWidth="1"/>
    <col min="19" max="20" width="2.125" customWidth="1"/>
    <col min="21" max="16384" width="11" hidden="1"/>
  </cols>
  <sheetData>
    <row r="1" spans="1:20">
      <c r="A1" s="2"/>
      <c r="B1" s="2"/>
      <c r="C1" s="2"/>
      <c r="D1" s="2"/>
      <c r="E1" s="2"/>
      <c r="F1" s="2"/>
      <c r="G1" s="2"/>
      <c r="H1" s="2"/>
      <c r="I1" s="2"/>
      <c r="J1" s="2"/>
      <c r="K1" s="2"/>
      <c r="L1" s="2"/>
      <c r="M1" s="2"/>
      <c r="N1" s="2"/>
      <c r="O1" s="2"/>
      <c r="P1" s="2"/>
      <c r="Q1" s="2"/>
      <c r="R1" s="2"/>
      <c r="S1" s="2"/>
      <c r="T1" s="2"/>
    </row>
    <row r="2" spans="1:20">
      <c r="A2" s="2"/>
      <c r="T2" s="2"/>
    </row>
    <row r="3" spans="1:20" ht="20.100000000000001">
      <c r="A3" s="2"/>
      <c r="C3" s="3" t="s">
        <v>0</v>
      </c>
      <c r="T3" s="2"/>
    </row>
    <row r="4" spans="1:20" ht="24.95" customHeight="1" thickBot="1">
      <c r="A4" s="2"/>
      <c r="C4" s="4" t="s">
        <v>1</v>
      </c>
      <c r="D4" s="5" t="s">
        <v>2</v>
      </c>
      <c r="E4" s="5" t="s">
        <v>3</v>
      </c>
      <c r="F4" s="5" t="s">
        <v>4</v>
      </c>
      <c r="G4" s="5" t="s">
        <v>5</v>
      </c>
      <c r="H4" s="6" t="s">
        <v>6</v>
      </c>
      <c r="I4" s="7"/>
      <c r="J4" s="8" t="s">
        <v>7</v>
      </c>
      <c r="K4" s="9"/>
      <c r="L4" s="9"/>
      <c r="M4" s="2"/>
      <c r="N4" s="2"/>
      <c r="O4" s="2"/>
      <c r="P4" s="2"/>
      <c r="Q4" s="2"/>
      <c r="R4" s="2"/>
      <c r="T4" s="2"/>
    </row>
    <row r="5" spans="1:20" ht="52.5" customHeight="1">
      <c r="A5" s="2"/>
      <c r="C5" s="10" t="s">
        <v>8</v>
      </c>
      <c r="D5" s="11" t="s">
        <v>9</v>
      </c>
      <c r="E5" s="11">
        <f t="shared" ref="E5:E11" si="0">IF(D5="&lt; 50% of the time",1,IF(D5="50-65% of the time",2,IF(D5="65-80% of the time",3,IF(D5="80-95% of the time",4,IF(D5="&gt; 95% of the time",5)))))</f>
        <v>1</v>
      </c>
      <c r="F5" s="11"/>
      <c r="G5" s="107"/>
      <c r="H5" s="12"/>
      <c r="I5" s="7"/>
      <c r="J5" s="2"/>
      <c r="K5" s="2"/>
      <c r="L5" s="2"/>
      <c r="M5" s="2"/>
      <c r="N5" s="2"/>
      <c r="O5" s="2"/>
      <c r="P5" s="2"/>
      <c r="Q5" s="2"/>
      <c r="R5" s="2"/>
      <c r="T5" s="2"/>
    </row>
    <row r="6" spans="1:20" ht="51.75" customHeight="1">
      <c r="A6" s="2"/>
      <c r="C6" s="13" t="s">
        <v>10</v>
      </c>
      <c r="D6" s="14" t="s">
        <v>11</v>
      </c>
      <c r="E6" s="14">
        <f t="shared" si="0"/>
        <v>2</v>
      </c>
      <c r="F6" s="14"/>
      <c r="G6" s="108"/>
      <c r="H6" s="15"/>
      <c r="I6" s="7"/>
      <c r="J6" s="2"/>
      <c r="K6" s="2"/>
      <c r="L6" s="2"/>
      <c r="M6" s="2"/>
      <c r="N6" s="2"/>
      <c r="O6" s="2"/>
      <c r="P6" s="2"/>
      <c r="Q6" s="2"/>
      <c r="R6" s="2"/>
      <c r="T6" s="2"/>
    </row>
    <row r="7" spans="1:20" ht="48.75" customHeight="1">
      <c r="A7" s="2"/>
      <c r="C7" s="13" t="s">
        <v>12</v>
      </c>
      <c r="D7" s="14" t="s">
        <v>9</v>
      </c>
      <c r="E7" s="14">
        <f t="shared" si="0"/>
        <v>1</v>
      </c>
      <c r="F7" s="14"/>
      <c r="G7" s="108"/>
      <c r="H7" s="15"/>
      <c r="I7" s="7"/>
      <c r="J7" s="2"/>
      <c r="K7" s="2"/>
      <c r="L7" s="2"/>
      <c r="M7" s="2"/>
      <c r="N7" s="2"/>
      <c r="O7" s="2"/>
      <c r="P7" s="2"/>
      <c r="Q7" s="2"/>
      <c r="R7" s="2"/>
      <c r="T7" s="2"/>
    </row>
    <row r="8" spans="1:20" ht="87" customHeight="1">
      <c r="A8" s="2"/>
      <c r="C8" s="13" t="s">
        <v>13</v>
      </c>
      <c r="D8" s="14" t="s">
        <v>9</v>
      </c>
      <c r="E8" s="14">
        <f t="shared" si="0"/>
        <v>1</v>
      </c>
      <c r="F8" s="14"/>
      <c r="G8" s="108"/>
      <c r="H8" s="15"/>
      <c r="I8" s="7"/>
      <c r="J8" s="2"/>
      <c r="K8" s="2"/>
      <c r="L8" s="2"/>
      <c r="M8" s="2"/>
      <c r="N8" s="2"/>
      <c r="O8" s="2"/>
      <c r="P8" s="2"/>
      <c r="Q8" s="2"/>
      <c r="R8" s="2"/>
      <c r="T8" s="2"/>
    </row>
    <row r="9" spans="1:20" ht="42.75" customHeight="1">
      <c r="A9" s="2"/>
      <c r="C9" s="13" t="s">
        <v>14</v>
      </c>
      <c r="D9" s="14" t="s">
        <v>15</v>
      </c>
      <c r="E9" s="14">
        <f t="shared" si="0"/>
        <v>3</v>
      </c>
      <c r="F9" s="14"/>
      <c r="G9" s="108"/>
      <c r="H9" s="15"/>
      <c r="I9" s="7"/>
      <c r="J9" s="2"/>
      <c r="K9" s="2"/>
      <c r="L9" s="2"/>
      <c r="M9" s="2"/>
      <c r="N9" s="2"/>
      <c r="O9" s="2"/>
      <c r="P9" s="2"/>
      <c r="Q9" s="2"/>
      <c r="R9" s="2"/>
      <c r="T9" s="2"/>
    </row>
    <row r="10" spans="1:20" ht="83.25" customHeight="1">
      <c r="A10" s="2"/>
      <c r="C10" s="13" t="s">
        <v>16</v>
      </c>
      <c r="D10" s="14" t="s">
        <v>9</v>
      </c>
      <c r="E10" s="14">
        <f t="shared" si="0"/>
        <v>1</v>
      </c>
      <c r="F10" s="14"/>
      <c r="G10" s="108"/>
      <c r="H10" s="15"/>
      <c r="I10" s="7"/>
      <c r="J10" s="2"/>
      <c r="K10" s="2"/>
      <c r="L10" s="2"/>
      <c r="M10" s="2"/>
      <c r="N10" s="2"/>
      <c r="O10" s="2"/>
      <c r="P10" s="2"/>
      <c r="Q10" s="2"/>
      <c r="R10" s="2"/>
      <c r="T10" s="2"/>
    </row>
    <row r="11" spans="1:20" ht="33" customHeight="1">
      <c r="A11" s="2"/>
      <c r="C11" s="13" t="s">
        <v>17</v>
      </c>
      <c r="D11" s="14" t="s">
        <v>11</v>
      </c>
      <c r="E11" s="14">
        <f t="shared" si="0"/>
        <v>2</v>
      </c>
      <c r="F11" s="14"/>
      <c r="G11" s="108"/>
      <c r="H11" s="15"/>
      <c r="I11" s="7"/>
      <c r="T11" s="2"/>
    </row>
    <row r="12" spans="1:20" ht="34.5" customHeight="1">
      <c r="A12" s="2"/>
      <c r="C12" s="13" t="s">
        <v>18</v>
      </c>
      <c r="D12" s="14" t="s">
        <v>19</v>
      </c>
      <c r="E12" s="14">
        <f t="shared" ref="E12:E13" si="1">IF(D12="Strongly disagree",1,IF(D12="Disagree",2,IF(D12="Moderate",3,IF(D12="Agree",4,IF(D12="Strongly agree",5)))))</f>
        <v>1</v>
      </c>
      <c r="F12" s="14"/>
      <c r="G12" s="108"/>
      <c r="H12" s="15"/>
      <c r="I12" s="7"/>
      <c r="T12" s="2"/>
    </row>
    <row r="13" spans="1:20" ht="45.75" customHeight="1">
      <c r="A13" s="2"/>
      <c r="C13" s="13" t="s">
        <v>20</v>
      </c>
      <c r="D13" s="14" t="s">
        <v>21</v>
      </c>
      <c r="E13" s="14">
        <f t="shared" si="1"/>
        <v>3</v>
      </c>
      <c r="F13" s="14"/>
      <c r="G13" s="108"/>
      <c r="H13" s="15"/>
      <c r="I13" s="7"/>
      <c r="T13" s="2"/>
    </row>
    <row r="14" spans="1:20" ht="71.25" customHeight="1">
      <c r="A14" s="2"/>
      <c r="C14" s="13" t="s">
        <v>22</v>
      </c>
      <c r="D14" s="14" t="s">
        <v>21</v>
      </c>
      <c r="E14" s="14">
        <f>IF(D14="Strongly disagree",1,IF(D14="Disagree",2,IF(D14="Moderate",3,IF(D14="Agree",4,IF(D14="Strongly agree",5)))))</f>
        <v>3</v>
      </c>
      <c r="F14" s="14"/>
      <c r="G14" s="108"/>
      <c r="H14" s="15"/>
      <c r="I14" s="7"/>
      <c r="T14" s="2"/>
    </row>
    <row r="15" spans="1:20" ht="30.75" customHeight="1">
      <c r="A15" s="2"/>
      <c r="C15" s="13" t="s">
        <v>23</v>
      </c>
      <c r="D15" s="14" t="s">
        <v>21</v>
      </c>
      <c r="E15" s="14">
        <f t="shared" ref="E15" si="2">IF(D15="Strongly disagree",1,IF(D15="Disagree",2,IF(D15="Moderate",3,IF(D15="Agree",4,IF(D15="Strongly agree",5)))))</f>
        <v>3</v>
      </c>
      <c r="F15" s="14"/>
      <c r="G15" s="108"/>
      <c r="H15" s="15"/>
      <c r="I15" s="7"/>
      <c r="T15" s="2"/>
    </row>
    <row r="16" spans="1:20" ht="45.75" customHeight="1">
      <c r="A16" s="2"/>
      <c r="C16" s="13" t="s">
        <v>24</v>
      </c>
      <c r="D16" s="14" t="s">
        <v>11</v>
      </c>
      <c r="E16" s="14">
        <f>IF(D16="&lt; 50% of the time",1,IF(D16="50-65% of the time",2,IF(D16="65-80% of the time",3,IF(D16="80-95% of the time",4,IF(D16="&gt; 95% of the time",5)))))</f>
        <v>2</v>
      </c>
      <c r="F16" s="14"/>
      <c r="G16" s="108"/>
      <c r="H16" s="15"/>
      <c r="I16" s="7"/>
      <c r="T16" s="2"/>
    </row>
    <row r="17" spans="1:20" ht="48.75" customHeight="1">
      <c r="A17" s="2"/>
      <c r="C17" s="13" t="s">
        <v>25</v>
      </c>
      <c r="D17" s="14" t="s">
        <v>15</v>
      </c>
      <c r="E17" s="14">
        <f>IF(D17="&lt; 50% of the time",1,IF(D17="50-65% of the time",2,IF(D17="65-80% of the time",3,IF(D17="80-95% of the time",4,IF(D17="&gt; 95% of the time",5)))))</f>
        <v>3</v>
      </c>
      <c r="F17" s="14"/>
      <c r="G17" s="108"/>
      <c r="H17" s="15"/>
      <c r="I17" s="7"/>
      <c r="T17" s="2"/>
    </row>
    <row r="18" spans="1:20" ht="59.25" customHeight="1">
      <c r="A18" s="2"/>
      <c r="C18" s="13" t="s">
        <v>26</v>
      </c>
      <c r="D18" s="14" t="s">
        <v>21</v>
      </c>
      <c r="E18" s="14">
        <f>IF(D18="Strongly disagree",1,IF(D18="Disagree",2,IF(D18="Moderate",3,IF(D18="Agree",4,IF(D18="Strongly agree",5)))))</f>
        <v>3</v>
      </c>
      <c r="F18" s="14"/>
      <c r="G18" s="108"/>
      <c r="H18" s="15"/>
      <c r="I18" s="7"/>
      <c r="T18" s="2"/>
    </row>
    <row r="19" spans="1:20" ht="48" customHeight="1">
      <c r="A19" s="2"/>
      <c r="C19" s="13" t="s">
        <v>27</v>
      </c>
      <c r="D19" s="14" t="s">
        <v>15</v>
      </c>
      <c r="E19" s="14">
        <f>IF(D19="&lt; 50% of the time",1,IF(D19="50-65% of the time",2,IF(D19="65-80% of the time",3,IF(D19="80-95% of the time",4,IF(D19="&gt; 95% of the time",5)))))</f>
        <v>3</v>
      </c>
      <c r="F19" s="14"/>
      <c r="G19" s="108"/>
      <c r="H19" s="15"/>
      <c r="I19" s="7"/>
      <c r="T19" s="2"/>
    </row>
    <row r="20" spans="1:20">
      <c r="A20" s="2"/>
      <c r="C20" s="16"/>
      <c r="D20" s="17"/>
      <c r="E20" s="17"/>
      <c r="F20" s="17"/>
      <c r="G20" s="17"/>
      <c r="H20" s="17"/>
      <c r="I20" s="7"/>
      <c r="T20" s="2"/>
    </row>
    <row r="21" spans="1:20">
      <c r="A21" s="2"/>
      <c r="B21" s="2"/>
      <c r="C21" s="2"/>
      <c r="D21" s="2"/>
      <c r="E21" s="2"/>
      <c r="F21" s="2"/>
      <c r="G21" s="2"/>
      <c r="H21" s="18"/>
      <c r="I21" s="2"/>
      <c r="J21" s="2"/>
      <c r="K21" s="2"/>
      <c r="L21" s="2"/>
      <c r="M21" s="2"/>
      <c r="N21" s="2"/>
      <c r="O21" s="2"/>
      <c r="P21" s="2"/>
      <c r="Q21" s="2"/>
      <c r="R21" s="2"/>
      <c r="S21" s="2"/>
      <c r="T21" s="2"/>
    </row>
    <row r="22" spans="1:20" hidden="1">
      <c r="H22" s="7"/>
    </row>
    <row r="23" spans="1:20" hidden="1">
      <c r="H23" s="7"/>
    </row>
    <row r="24" spans="1:20" hidden="1">
      <c r="H24" s="7"/>
    </row>
    <row r="25" spans="1:20" hidden="1">
      <c r="H25" s="7"/>
    </row>
    <row r="26" spans="1:20" hidden="1">
      <c r="H26" s="7"/>
    </row>
    <row r="27" spans="1:20" hidden="1">
      <c r="H27" s="7"/>
    </row>
    <row r="28" spans="1:20" hidden="1">
      <c r="H28" s="7"/>
    </row>
    <row r="29" spans="1:20" hidden="1">
      <c r="H29" s="7"/>
    </row>
    <row r="30" spans="1:20" hidden="1">
      <c r="H30" s="7"/>
    </row>
    <row r="31" spans="1:20" hidden="1">
      <c r="H31" s="7"/>
    </row>
  </sheetData>
  <dataValidations count="3">
    <dataValidation type="list" allowBlank="1" showInputMessage="1" showErrorMessage="1" sqref="H5:H19" xr:uid="{EAB5EA19-4AE6-4B27-8D6F-B9C75099BBB3}">
      <formula1>"High, Medium, Low, Future Scope"</formula1>
    </dataValidation>
    <dataValidation type="list" allowBlank="1" showInputMessage="1" showErrorMessage="1" sqref="D18 D12:D15" xr:uid="{E0340C97-E796-414A-8CC4-B8C044570AFF}">
      <formula1>"Strongly disagree, Disagree, Moderate, Agree, Strongly agree"</formula1>
    </dataValidation>
    <dataValidation type="list" allowBlank="1" showInputMessage="1" showErrorMessage="1" sqref="D16:D17 D19:D20 D6:D11 D5" xr:uid="{87D40261-5FBE-4453-A1A6-483980DB7562}">
      <formula1>"&lt; 50% of the time, 50-65% of the time, 65-80% of the time, 80-95% of the time, &gt; 95% of the time"</formula1>
    </dataValidation>
  </dataValidation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9320-5A8D-43E3-B06F-6E3B3BF7B615}">
  <sheetPr codeName="Tabelle10"/>
  <dimension ref="A1:K29"/>
  <sheetViews>
    <sheetView showGridLines="0" showRowColHeaders="0" workbookViewId="0"/>
  </sheetViews>
  <sheetFormatPr defaultColWidth="0" defaultRowHeight="14.1" zeroHeight="1"/>
  <cols>
    <col min="1" max="2" width="2.125" style="7" customWidth="1"/>
    <col min="3" max="3" width="35.125" style="7" customWidth="1"/>
    <col min="4" max="9" width="10" style="7" customWidth="1"/>
    <col min="10" max="11" width="2.125" style="7" customWidth="1"/>
    <col min="12" max="16384" width="8.625" style="7" hidden="1"/>
  </cols>
  <sheetData>
    <row r="1" spans="1:11" ht="11.1" customHeight="1">
      <c r="A1" s="30"/>
      <c r="B1" s="30"/>
      <c r="C1" s="30"/>
      <c r="D1" s="30"/>
      <c r="E1" s="30"/>
      <c r="F1" s="30"/>
      <c r="G1" s="30"/>
      <c r="H1" s="30"/>
      <c r="I1" s="30"/>
      <c r="J1" s="30"/>
      <c r="K1" s="30"/>
    </row>
    <row r="2" spans="1:11" ht="11.1" customHeight="1">
      <c r="A2" s="30"/>
      <c r="K2" s="30"/>
    </row>
    <row r="3" spans="1:11" ht="25.5" customHeight="1">
      <c r="A3" s="30"/>
      <c r="C3" s="3" t="s">
        <v>202</v>
      </c>
      <c r="K3" s="30"/>
    </row>
    <row r="4" spans="1:11">
      <c r="A4" s="30"/>
      <c r="C4" s="57"/>
      <c r="D4" s="109" t="s">
        <v>203</v>
      </c>
      <c r="E4" s="109"/>
      <c r="F4" s="109"/>
      <c r="G4" s="109"/>
      <c r="H4" s="109"/>
      <c r="I4" s="109"/>
      <c r="K4" s="30"/>
    </row>
    <row r="5" spans="1:11">
      <c r="A5" s="30"/>
      <c r="C5" s="63" t="s">
        <v>204</v>
      </c>
      <c r="D5" s="67">
        <v>0</v>
      </c>
      <c r="E5" s="67">
        <v>1</v>
      </c>
      <c r="F5" s="67">
        <v>2</v>
      </c>
      <c r="G5" s="67">
        <v>3</v>
      </c>
      <c r="H5" s="67">
        <v>4</v>
      </c>
      <c r="I5" s="67">
        <v>5</v>
      </c>
      <c r="K5" s="30"/>
    </row>
    <row r="6" spans="1:11" ht="16.5" customHeight="1">
      <c r="A6" s="30"/>
      <c r="C6" s="74" t="s">
        <v>205</v>
      </c>
      <c r="D6" s="66"/>
      <c r="E6" s="61"/>
      <c r="F6" s="61"/>
      <c r="G6" s="61"/>
      <c r="H6" s="61"/>
      <c r="I6" s="62"/>
      <c r="K6" s="30"/>
    </row>
    <row r="7" spans="1:11" ht="16.5" customHeight="1">
      <c r="A7" s="30"/>
      <c r="C7" s="75" t="s">
        <v>206</v>
      </c>
      <c r="D7" s="68">
        <v>30000</v>
      </c>
      <c r="E7" s="69">
        <v>5000</v>
      </c>
      <c r="F7" s="69">
        <v>2000</v>
      </c>
      <c r="G7" s="69">
        <v>1000</v>
      </c>
      <c r="H7" s="69">
        <v>1000</v>
      </c>
      <c r="I7" s="70">
        <v>1000</v>
      </c>
      <c r="K7" s="30"/>
    </row>
    <row r="8" spans="1:11" ht="16.5" customHeight="1">
      <c r="A8" s="30"/>
      <c r="C8" s="75" t="s">
        <v>207</v>
      </c>
      <c r="D8" s="71">
        <v>50000</v>
      </c>
      <c r="E8" s="72">
        <v>20000</v>
      </c>
      <c r="F8" s="72">
        <v>10000</v>
      </c>
      <c r="G8" s="72"/>
      <c r="H8" s="72"/>
      <c r="I8" s="73"/>
      <c r="K8" s="30"/>
    </row>
    <row r="9" spans="1:11" ht="16.5" customHeight="1">
      <c r="A9" s="30"/>
      <c r="C9" s="75" t="s">
        <v>208</v>
      </c>
      <c r="D9" s="71">
        <v>20000</v>
      </c>
      <c r="E9" s="72">
        <v>5000</v>
      </c>
      <c r="F9" s="72">
        <v>5000</v>
      </c>
      <c r="G9" s="72">
        <v>5000</v>
      </c>
      <c r="H9" s="72">
        <v>5000</v>
      </c>
      <c r="I9" s="73">
        <v>5000</v>
      </c>
      <c r="K9" s="30"/>
    </row>
    <row r="10" spans="1:11" ht="16.5" customHeight="1">
      <c r="A10" s="30"/>
      <c r="C10" s="76" t="s">
        <v>209</v>
      </c>
      <c r="D10" s="71">
        <v>20000</v>
      </c>
      <c r="E10" s="72">
        <v>5000</v>
      </c>
      <c r="F10" s="72">
        <v>5000</v>
      </c>
      <c r="G10" s="72">
        <v>5000</v>
      </c>
      <c r="H10" s="72">
        <v>5000</v>
      </c>
      <c r="I10" s="73">
        <v>5000</v>
      </c>
      <c r="K10" s="30"/>
    </row>
    <row r="11" spans="1:11" ht="16.5" customHeight="1">
      <c r="A11" s="30"/>
      <c r="C11" s="74" t="s">
        <v>210</v>
      </c>
      <c r="D11" s="66"/>
      <c r="E11" s="61"/>
      <c r="F11" s="61"/>
      <c r="G11" s="61"/>
      <c r="H11" s="61"/>
      <c r="I11" s="62"/>
      <c r="K11" s="30"/>
    </row>
    <row r="12" spans="1:11" ht="16.5" customHeight="1">
      <c r="A12" s="30"/>
      <c r="C12" s="75" t="s">
        <v>206</v>
      </c>
      <c r="D12" s="68">
        <v>50000</v>
      </c>
      <c r="E12" s="69">
        <v>7000</v>
      </c>
      <c r="F12" s="69">
        <v>5000</v>
      </c>
      <c r="G12" s="69">
        <v>3000</v>
      </c>
      <c r="H12" s="69">
        <v>3000</v>
      </c>
      <c r="I12" s="70">
        <v>3000</v>
      </c>
      <c r="K12" s="30"/>
    </row>
    <row r="13" spans="1:11" ht="16.5" customHeight="1">
      <c r="A13" s="30"/>
      <c r="C13" s="75" t="s">
        <v>207</v>
      </c>
      <c r="D13" s="71">
        <v>150000</v>
      </c>
      <c r="E13" s="72">
        <v>75000</v>
      </c>
      <c r="F13" s="72">
        <v>25000</v>
      </c>
      <c r="G13" s="72">
        <v>25000</v>
      </c>
      <c r="H13" s="72">
        <v>25000</v>
      </c>
      <c r="I13" s="73">
        <v>25000</v>
      </c>
      <c r="K13" s="30"/>
    </row>
    <row r="14" spans="1:11" ht="16.5" customHeight="1">
      <c r="A14" s="30"/>
      <c r="C14" s="75" t="s">
        <v>208</v>
      </c>
      <c r="D14" s="71">
        <v>50000</v>
      </c>
      <c r="E14" s="72">
        <v>10000</v>
      </c>
      <c r="F14" s="72">
        <v>10000</v>
      </c>
      <c r="G14" s="72">
        <v>10000</v>
      </c>
      <c r="H14" s="72">
        <v>10000</v>
      </c>
      <c r="I14" s="73">
        <v>10000</v>
      </c>
      <c r="K14" s="30"/>
    </row>
    <row r="15" spans="1:11" ht="16.5" customHeight="1">
      <c r="A15" s="30"/>
      <c r="C15" s="76" t="s">
        <v>209</v>
      </c>
      <c r="D15" s="71">
        <v>20000</v>
      </c>
      <c r="E15" s="72">
        <v>5000</v>
      </c>
      <c r="F15" s="72">
        <v>5000</v>
      </c>
      <c r="G15" s="72">
        <v>5000</v>
      </c>
      <c r="H15" s="72">
        <v>5000</v>
      </c>
      <c r="I15" s="73">
        <v>5000</v>
      </c>
      <c r="K15" s="30"/>
    </row>
    <row r="16" spans="1:11" ht="16.5" customHeight="1">
      <c r="A16" s="30"/>
      <c r="C16" s="74" t="s">
        <v>211</v>
      </c>
      <c r="D16" s="66"/>
      <c r="E16" s="61"/>
      <c r="F16" s="61"/>
      <c r="G16" s="61"/>
      <c r="H16" s="61"/>
      <c r="I16" s="62"/>
      <c r="K16" s="30"/>
    </row>
    <row r="17" spans="1:11" ht="16.5" customHeight="1">
      <c r="A17" s="30"/>
      <c r="C17" s="75" t="s">
        <v>206</v>
      </c>
      <c r="D17" s="68">
        <v>30000</v>
      </c>
      <c r="E17" s="69">
        <v>5000</v>
      </c>
      <c r="F17" s="69">
        <v>2000</v>
      </c>
      <c r="G17" s="69">
        <v>1000</v>
      </c>
      <c r="H17" s="69">
        <v>1000</v>
      </c>
      <c r="I17" s="70">
        <v>1000</v>
      </c>
      <c r="K17" s="30"/>
    </row>
    <row r="18" spans="1:11" ht="16.5" customHeight="1">
      <c r="A18" s="30"/>
      <c r="C18" s="75" t="s">
        <v>207</v>
      </c>
      <c r="D18" s="71">
        <v>10000</v>
      </c>
      <c r="E18" s="72">
        <v>3000</v>
      </c>
      <c r="F18" s="72"/>
      <c r="G18" s="72"/>
      <c r="H18" s="72"/>
      <c r="I18" s="73"/>
      <c r="K18" s="30"/>
    </row>
    <row r="19" spans="1:11" ht="16.5" customHeight="1">
      <c r="A19" s="30"/>
      <c r="C19" s="75" t="s">
        <v>208</v>
      </c>
      <c r="D19" s="71">
        <v>25000</v>
      </c>
      <c r="E19" s="72">
        <v>5000</v>
      </c>
      <c r="F19" s="72">
        <v>3000</v>
      </c>
      <c r="G19" s="72">
        <v>2000</v>
      </c>
      <c r="H19" s="72">
        <v>1000</v>
      </c>
      <c r="I19" s="73">
        <v>1000</v>
      </c>
      <c r="K19" s="30"/>
    </row>
    <row r="20" spans="1:11" ht="16.5" customHeight="1">
      <c r="A20" s="30"/>
      <c r="C20" s="76" t="s">
        <v>209</v>
      </c>
      <c r="D20" s="71">
        <v>20000</v>
      </c>
      <c r="E20" s="72">
        <v>5000</v>
      </c>
      <c r="F20" s="72">
        <v>5000</v>
      </c>
      <c r="G20" s="72">
        <v>5000</v>
      </c>
      <c r="H20" s="72">
        <v>5000</v>
      </c>
      <c r="I20" s="73">
        <v>5000</v>
      </c>
      <c r="K20" s="30"/>
    </row>
    <row r="21" spans="1:11" ht="16.5" customHeight="1">
      <c r="A21" s="30"/>
      <c r="C21" s="74" t="s">
        <v>212</v>
      </c>
      <c r="D21" s="66"/>
      <c r="E21" s="61"/>
      <c r="F21" s="61"/>
      <c r="G21" s="61"/>
      <c r="H21" s="61"/>
      <c r="I21" s="62"/>
      <c r="K21" s="30"/>
    </row>
    <row r="22" spans="1:11" ht="16.5" customHeight="1">
      <c r="A22" s="30"/>
      <c r="C22" s="75" t="s">
        <v>206</v>
      </c>
      <c r="D22" s="68">
        <v>30000</v>
      </c>
      <c r="E22" s="69">
        <v>5000</v>
      </c>
      <c r="F22" s="69">
        <v>2000</v>
      </c>
      <c r="G22" s="69">
        <v>1000</v>
      </c>
      <c r="H22" s="69">
        <v>1000</v>
      </c>
      <c r="I22" s="70">
        <v>1000</v>
      </c>
      <c r="K22" s="30"/>
    </row>
    <row r="23" spans="1:11" ht="16.5" customHeight="1">
      <c r="A23" s="30"/>
      <c r="C23" s="75" t="s">
        <v>207</v>
      </c>
      <c r="D23" s="71">
        <v>5000</v>
      </c>
      <c r="E23" s="72">
        <v>1000</v>
      </c>
      <c r="F23" s="72"/>
      <c r="G23" s="72"/>
      <c r="H23" s="72"/>
      <c r="I23" s="73"/>
      <c r="K23" s="30"/>
    </row>
    <row r="24" spans="1:11" ht="16.5" customHeight="1">
      <c r="A24" s="30"/>
      <c r="C24" s="75" t="s">
        <v>208</v>
      </c>
      <c r="D24" s="71">
        <v>30000</v>
      </c>
      <c r="E24" s="72">
        <v>10000</v>
      </c>
      <c r="F24" s="72">
        <v>3000</v>
      </c>
      <c r="G24" s="72">
        <v>2000</v>
      </c>
      <c r="H24" s="72">
        <v>1000</v>
      </c>
      <c r="I24" s="73">
        <v>1000</v>
      </c>
      <c r="K24" s="30"/>
    </row>
    <row r="25" spans="1:11" ht="16.5" customHeight="1">
      <c r="A25" s="30"/>
      <c r="C25" s="76" t="s">
        <v>209</v>
      </c>
      <c r="D25" s="71">
        <v>20000</v>
      </c>
      <c r="E25" s="72">
        <v>5000</v>
      </c>
      <c r="F25" s="72">
        <v>5000</v>
      </c>
      <c r="G25" s="72">
        <v>5000</v>
      </c>
      <c r="H25" s="72">
        <v>5000</v>
      </c>
      <c r="I25" s="73">
        <v>5000</v>
      </c>
      <c r="K25" s="30"/>
    </row>
    <row r="26" spans="1:11" ht="16.5" customHeight="1">
      <c r="A26" s="30"/>
      <c r="C26" s="60"/>
      <c r="D26" s="60"/>
      <c r="E26" s="58"/>
      <c r="F26" s="58"/>
      <c r="G26" s="58"/>
      <c r="H26" s="58"/>
      <c r="I26" s="59"/>
      <c r="K26" s="30"/>
    </row>
    <row r="27" spans="1:11" ht="16.5" customHeight="1">
      <c r="A27" s="30"/>
      <c r="C27" s="77" t="s">
        <v>213</v>
      </c>
      <c r="D27" s="68">
        <f>SUM(D7:D25)</f>
        <v>560000</v>
      </c>
      <c r="E27" s="69">
        <f t="shared" ref="E27:I27" si="0">SUM(E7:E25)</f>
        <v>171000</v>
      </c>
      <c r="F27" s="69">
        <f t="shared" si="0"/>
        <v>87000</v>
      </c>
      <c r="G27" s="69">
        <f t="shared" si="0"/>
        <v>70000</v>
      </c>
      <c r="H27" s="69">
        <f t="shared" si="0"/>
        <v>68000</v>
      </c>
      <c r="I27" s="70">
        <f t="shared" si="0"/>
        <v>68000</v>
      </c>
      <c r="K27" s="30"/>
    </row>
    <row r="28" spans="1:11" ht="11.1" customHeight="1">
      <c r="A28" s="30"/>
      <c r="K28" s="30"/>
    </row>
    <row r="29" spans="1:11" ht="11.1" customHeight="1">
      <c r="A29" s="30"/>
      <c r="B29" s="30"/>
      <c r="C29" s="30"/>
      <c r="D29" s="30"/>
      <c r="E29" s="30"/>
      <c r="F29" s="30"/>
      <c r="G29" s="30"/>
      <c r="H29" s="30"/>
      <c r="I29" s="30"/>
      <c r="J29" s="30"/>
      <c r="K29" s="30"/>
    </row>
  </sheetData>
  <mergeCells count="1">
    <mergeCell ref="D4:I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5BC3-2BD7-4EB6-877B-144CE4687173}">
  <sheetPr codeName="Tabelle11"/>
  <dimension ref="A1:K38"/>
  <sheetViews>
    <sheetView showGridLines="0" showRowColHeaders="0" topLeftCell="A15" workbookViewId="0"/>
  </sheetViews>
  <sheetFormatPr defaultColWidth="0" defaultRowHeight="14.1" zeroHeight="1"/>
  <cols>
    <col min="1" max="2" width="2.125" style="7" customWidth="1"/>
    <col min="3" max="3" width="27.375" style="7" customWidth="1"/>
    <col min="4" max="9" width="13.625" style="7" customWidth="1"/>
    <col min="10" max="11" width="2.125" style="7" customWidth="1"/>
    <col min="12" max="16384" width="8.625" style="7" hidden="1"/>
  </cols>
  <sheetData>
    <row r="1" spans="3:9"/>
    <row r="2" spans="3:9"/>
    <row r="3" spans="3:9" ht="21.75" customHeight="1">
      <c r="C3" s="3" t="s">
        <v>214</v>
      </c>
    </row>
    <row r="4" spans="3:9">
      <c r="C4" s="57"/>
      <c r="D4" s="109" t="s">
        <v>203</v>
      </c>
      <c r="E4" s="109"/>
      <c r="F4" s="109"/>
      <c r="G4" s="109"/>
      <c r="H4" s="109"/>
      <c r="I4" s="109"/>
    </row>
    <row r="5" spans="3:9">
      <c r="C5" s="63"/>
      <c r="D5" s="67">
        <v>0</v>
      </c>
      <c r="E5" s="67">
        <v>1</v>
      </c>
      <c r="F5" s="67">
        <v>2</v>
      </c>
      <c r="G5" s="67">
        <v>3</v>
      </c>
      <c r="H5" s="67">
        <v>4</v>
      </c>
      <c r="I5" s="67">
        <v>5</v>
      </c>
    </row>
    <row r="6" spans="3:9" ht="17.25" customHeight="1">
      <c r="C6" s="95" t="s">
        <v>215</v>
      </c>
      <c r="D6" s="61"/>
      <c r="E6" s="61"/>
      <c r="F6" s="61"/>
      <c r="G6" s="61"/>
      <c r="H6" s="61"/>
      <c r="I6" s="62"/>
    </row>
    <row r="7" spans="3:9" ht="17.25" customHeight="1">
      <c r="C7" s="96" t="s">
        <v>84</v>
      </c>
      <c r="D7" s="87"/>
      <c r="E7" s="87">
        <f>'Summary of FLAB Benefits'!$D5*0.5</f>
        <v>524201.97000000003</v>
      </c>
      <c r="F7" s="87">
        <f>'Summary of FLAB Benefits'!$D5*0.75</f>
        <v>786302.95500000007</v>
      </c>
      <c r="G7" s="87">
        <f>'Summary of FLAB Benefits'!$D5</f>
        <v>1048403.9400000001</v>
      </c>
      <c r="H7" s="87">
        <f>'Summary of FLAB Benefits'!$D5</f>
        <v>1048403.9400000001</v>
      </c>
      <c r="I7" s="88">
        <f>'Summary of FLAB Benefits'!$D5</f>
        <v>1048403.9400000001</v>
      </c>
    </row>
    <row r="8" spans="3:9" ht="17.25" customHeight="1">
      <c r="C8" s="96" t="s">
        <v>85</v>
      </c>
      <c r="D8" s="87"/>
      <c r="E8" s="87">
        <f>'Summary of FLAB Benefits'!$D7*0.5</f>
        <v>1232450.2206000001</v>
      </c>
      <c r="F8" s="87">
        <f>'Summary of FLAB Benefits'!$D7*0.75</f>
        <v>1848675.3309000002</v>
      </c>
      <c r="G8" s="87">
        <f>'Summary of FLAB Benefits'!$D7</f>
        <v>2464900.4412000002</v>
      </c>
      <c r="H8" s="87">
        <f>'Summary of FLAB Benefits'!$D7</f>
        <v>2464900.4412000002</v>
      </c>
      <c r="I8" s="88">
        <f>'Summary of FLAB Benefits'!$D7</f>
        <v>2464900.4412000002</v>
      </c>
    </row>
    <row r="9" spans="3:9" ht="17.25" customHeight="1">
      <c r="C9" s="96" t="s">
        <v>118</v>
      </c>
      <c r="D9" s="87"/>
      <c r="E9" s="87">
        <f>'Summary of FLAB Benefits'!$D9*0.5</f>
        <v>453655.16940000001</v>
      </c>
      <c r="F9" s="87">
        <f>'Summary of FLAB Benefits'!$D9*0.75</f>
        <v>680482.75410000002</v>
      </c>
      <c r="G9" s="87">
        <f>'Summary of FLAB Benefits'!$D9</f>
        <v>907310.33880000003</v>
      </c>
      <c r="H9" s="87">
        <f>'Summary of FLAB Benefits'!$D9</f>
        <v>907310.33880000003</v>
      </c>
      <c r="I9" s="88">
        <f>'Summary of FLAB Benefits'!$D9</f>
        <v>907310.33880000003</v>
      </c>
    </row>
    <row r="10" spans="3:9" ht="17.25" customHeight="1">
      <c r="C10" s="96" t="s">
        <v>119</v>
      </c>
      <c r="D10" s="87"/>
      <c r="E10" s="87">
        <f>'Summary of FLAB Benefits'!$D11*0.5</f>
        <v>420344.55</v>
      </c>
      <c r="F10" s="87">
        <f>'Summary of FLAB Benefits'!$D11*0.75</f>
        <v>630516.82499999995</v>
      </c>
      <c r="G10" s="87">
        <f>'Summary of FLAB Benefits'!$D11</f>
        <v>840689.1</v>
      </c>
      <c r="H10" s="87">
        <f>'Summary of FLAB Benefits'!$D11</f>
        <v>840689.1</v>
      </c>
      <c r="I10" s="88">
        <f>'Summary of FLAB Benefits'!$D11</f>
        <v>840689.1</v>
      </c>
    </row>
    <row r="11" spans="3:9" ht="17.25" customHeight="1">
      <c r="C11" s="97" t="s">
        <v>216</v>
      </c>
      <c r="D11" s="64">
        <f>SUM(D7:D10)</f>
        <v>0</v>
      </c>
      <c r="E11" s="64">
        <f t="shared" ref="E11:I11" si="0">SUM(E7:E10)</f>
        <v>2630651.91</v>
      </c>
      <c r="F11" s="64">
        <f t="shared" si="0"/>
        <v>3945977.8650000002</v>
      </c>
      <c r="G11" s="64">
        <f t="shared" si="0"/>
        <v>5261303.82</v>
      </c>
      <c r="H11" s="64">
        <f t="shared" si="0"/>
        <v>5261303.82</v>
      </c>
      <c r="I11" s="65">
        <f t="shared" si="0"/>
        <v>5261303.82</v>
      </c>
    </row>
    <row r="12" spans="3:9" ht="17.25" customHeight="1">
      <c r="C12" s="95" t="s">
        <v>217</v>
      </c>
      <c r="D12" s="61"/>
      <c r="E12" s="61"/>
      <c r="F12" s="61"/>
      <c r="G12" s="61"/>
      <c r="H12" s="61"/>
      <c r="I12" s="62"/>
    </row>
    <row r="13" spans="3:9" ht="17.25" customHeight="1">
      <c r="C13" s="96" t="s">
        <v>84</v>
      </c>
      <c r="D13" s="87">
        <f>'FLAB Cost Estimate'!D7+'FLAB Cost Estimate'!D8+'FLAB Cost Estimate'!D9+'FLAB Cost Estimate'!D10</f>
        <v>120000</v>
      </c>
      <c r="E13" s="87">
        <f>'FLAB Cost Estimate'!E7+'FLAB Cost Estimate'!E8+'FLAB Cost Estimate'!E9+'FLAB Cost Estimate'!E10</f>
        <v>35000</v>
      </c>
      <c r="F13" s="87">
        <f>'FLAB Cost Estimate'!F7+'FLAB Cost Estimate'!F8+'FLAB Cost Estimate'!F9+'FLAB Cost Estimate'!F10</f>
        <v>22000</v>
      </c>
      <c r="G13" s="87">
        <f>'FLAB Cost Estimate'!G7+'FLAB Cost Estimate'!G8+'FLAB Cost Estimate'!G9+'FLAB Cost Estimate'!G10</f>
        <v>11000</v>
      </c>
      <c r="H13" s="87">
        <f>'FLAB Cost Estimate'!H7+'FLAB Cost Estimate'!H8+'FLAB Cost Estimate'!H9+'FLAB Cost Estimate'!H10</f>
        <v>11000</v>
      </c>
      <c r="I13" s="88">
        <f>'FLAB Cost Estimate'!I7+'FLAB Cost Estimate'!I8+'FLAB Cost Estimate'!I9+'FLAB Cost Estimate'!I10</f>
        <v>11000</v>
      </c>
    </row>
    <row r="14" spans="3:9" ht="17.25" customHeight="1">
      <c r="C14" s="96" t="s">
        <v>85</v>
      </c>
      <c r="D14" s="87">
        <f>'FLAB Cost Estimate'!D12+'FLAB Cost Estimate'!D13+'FLAB Cost Estimate'!D14+'FLAB Cost Estimate'!D15</f>
        <v>270000</v>
      </c>
      <c r="E14" s="87">
        <f>'FLAB Cost Estimate'!E12+'FLAB Cost Estimate'!E13+'FLAB Cost Estimate'!E14+'FLAB Cost Estimate'!E15</f>
        <v>97000</v>
      </c>
      <c r="F14" s="87">
        <f>'FLAB Cost Estimate'!F12+'FLAB Cost Estimate'!F13+'FLAB Cost Estimate'!F14+'FLAB Cost Estimate'!F15</f>
        <v>45000</v>
      </c>
      <c r="G14" s="87">
        <f>'FLAB Cost Estimate'!G12+'FLAB Cost Estimate'!G13+'FLAB Cost Estimate'!G14+'FLAB Cost Estimate'!G15</f>
        <v>43000</v>
      </c>
      <c r="H14" s="87">
        <f>'FLAB Cost Estimate'!H12+'FLAB Cost Estimate'!H13+'FLAB Cost Estimate'!H14+'FLAB Cost Estimate'!H15</f>
        <v>43000</v>
      </c>
      <c r="I14" s="88">
        <f>'FLAB Cost Estimate'!I12+'FLAB Cost Estimate'!I13+'FLAB Cost Estimate'!I14+'FLAB Cost Estimate'!I15</f>
        <v>43000</v>
      </c>
    </row>
    <row r="15" spans="3:9" ht="17.25" customHeight="1">
      <c r="C15" s="96" t="s">
        <v>118</v>
      </c>
      <c r="D15" s="87">
        <f>'FLAB Cost Estimate'!D17+'FLAB Cost Estimate'!D18+'FLAB Cost Estimate'!D19+'FLAB Cost Estimate'!D20</f>
        <v>85000</v>
      </c>
      <c r="E15" s="87">
        <f>'FLAB Cost Estimate'!E17+'FLAB Cost Estimate'!E18+'FLAB Cost Estimate'!E19+'FLAB Cost Estimate'!E20</f>
        <v>18000</v>
      </c>
      <c r="F15" s="87">
        <f>'FLAB Cost Estimate'!F17+'FLAB Cost Estimate'!F18+'FLAB Cost Estimate'!F19+'FLAB Cost Estimate'!F20</f>
        <v>10000</v>
      </c>
      <c r="G15" s="87">
        <f>'FLAB Cost Estimate'!G17+'FLAB Cost Estimate'!G18+'FLAB Cost Estimate'!G19+'FLAB Cost Estimate'!G20</f>
        <v>8000</v>
      </c>
      <c r="H15" s="87">
        <f>'FLAB Cost Estimate'!H17+'FLAB Cost Estimate'!H18+'FLAB Cost Estimate'!H19+'FLAB Cost Estimate'!H20</f>
        <v>7000</v>
      </c>
      <c r="I15" s="88">
        <f>'FLAB Cost Estimate'!I17+'FLAB Cost Estimate'!I18+'FLAB Cost Estimate'!I19+'FLAB Cost Estimate'!I20</f>
        <v>7000</v>
      </c>
    </row>
    <row r="16" spans="3:9" ht="17.25" customHeight="1">
      <c r="C16" s="96" t="s">
        <v>119</v>
      </c>
      <c r="D16" s="87">
        <f>'FLAB Cost Estimate'!D22+'FLAB Cost Estimate'!D23+'FLAB Cost Estimate'!D24+'FLAB Cost Estimate'!D25</f>
        <v>85000</v>
      </c>
      <c r="E16" s="87">
        <f>'FLAB Cost Estimate'!E22+'FLAB Cost Estimate'!E23+'FLAB Cost Estimate'!E24+'FLAB Cost Estimate'!E25</f>
        <v>21000</v>
      </c>
      <c r="F16" s="87">
        <f>'FLAB Cost Estimate'!F22+'FLAB Cost Estimate'!F23+'FLAB Cost Estimate'!F24+'FLAB Cost Estimate'!F25</f>
        <v>10000</v>
      </c>
      <c r="G16" s="87">
        <f>'FLAB Cost Estimate'!G22+'FLAB Cost Estimate'!G23+'FLAB Cost Estimate'!G24+'FLAB Cost Estimate'!G25</f>
        <v>8000</v>
      </c>
      <c r="H16" s="87">
        <f>'FLAB Cost Estimate'!H22+'FLAB Cost Estimate'!H23+'FLAB Cost Estimate'!H24+'FLAB Cost Estimate'!H25</f>
        <v>7000</v>
      </c>
      <c r="I16" s="88">
        <f>'FLAB Cost Estimate'!I22+'FLAB Cost Estimate'!I23+'FLAB Cost Estimate'!I24+'FLAB Cost Estimate'!I25</f>
        <v>7000</v>
      </c>
    </row>
    <row r="17" spans="3:9" ht="17.25" customHeight="1">
      <c r="C17" s="97" t="s">
        <v>218</v>
      </c>
      <c r="D17" s="64">
        <f>SUM(D13:D16)</f>
        <v>560000</v>
      </c>
      <c r="E17" s="64">
        <f t="shared" ref="E17:I17" si="1">SUM(E13:E16)</f>
        <v>171000</v>
      </c>
      <c r="F17" s="64">
        <f t="shared" si="1"/>
        <v>87000</v>
      </c>
      <c r="G17" s="64">
        <f t="shared" si="1"/>
        <v>70000</v>
      </c>
      <c r="H17" s="64">
        <f t="shared" si="1"/>
        <v>68000</v>
      </c>
      <c r="I17" s="65">
        <f t="shared" si="1"/>
        <v>68000</v>
      </c>
    </row>
    <row r="18" spans="3:9" ht="17.25" customHeight="1">
      <c r="C18" s="78"/>
      <c r="D18" s="79"/>
      <c r="E18" s="79"/>
      <c r="F18" s="79"/>
      <c r="G18" s="79"/>
      <c r="H18" s="79"/>
      <c r="I18" s="80"/>
    </row>
    <row r="19" spans="3:9" ht="17.25" customHeight="1">
      <c r="C19" s="98" t="s">
        <v>219</v>
      </c>
      <c r="D19" s="89">
        <f t="shared" ref="D19:I19" si="2">D11-D17</f>
        <v>-560000</v>
      </c>
      <c r="E19" s="89">
        <f t="shared" si="2"/>
        <v>2459651.91</v>
      </c>
      <c r="F19" s="89">
        <f t="shared" si="2"/>
        <v>3858977.8650000002</v>
      </c>
      <c r="G19" s="89">
        <f t="shared" si="2"/>
        <v>5191303.82</v>
      </c>
      <c r="H19" s="89">
        <f t="shared" si="2"/>
        <v>5193303.82</v>
      </c>
      <c r="I19" s="90">
        <f t="shared" si="2"/>
        <v>5193303.82</v>
      </c>
    </row>
    <row r="20" spans="3:9" ht="17.25" customHeight="1">
      <c r="C20" s="78"/>
      <c r="D20" s="79"/>
      <c r="E20" s="79"/>
      <c r="F20" s="79"/>
      <c r="G20" s="79"/>
      <c r="H20" s="79"/>
      <c r="I20" s="80"/>
    </row>
    <row r="21" spans="3:9" ht="17.25" customHeight="1">
      <c r="C21" s="98" t="s">
        <v>220</v>
      </c>
      <c r="D21" s="91">
        <f t="shared" ref="D21:I21" si="3">1/POWER(1.12, D5)</f>
        <v>1</v>
      </c>
      <c r="E21" s="91">
        <f t="shared" si="3"/>
        <v>0.89285714285714279</v>
      </c>
      <c r="F21" s="91">
        <f t="shared" si="3"/>
        <v>0.79719387755102034</v>
      </c>
      <c r="G21" s="91">
        <f t="shared" si="3"/>
        <v>0.71178024781341087</v>
      </c>
      <c r="H21" s="91">
        <f t="shared" si="3"/>
        <v>0.63551807840483121</v>
      </c>
      <c r="I21" s="92">
        <f t="shared" si="3"/>
        <v>0.56742685571859919</v>
      </c>
    </row>
    <row r="22" spans="3:9" ht="17.25" customHeight="1">
      <c r="C22" s="78"/>
      <c r="D22" s="79"/>
      <c r="E22" s="79"/>
      <c r="F22" s="79"/>
      <c r="G22" s="79"/>
      <c r="H22" s="79"/>
      <c r="I22" s="80"/>
    </row>
    <row r="23" spans="3:9" ht="17.25" customHeight="1">
      <c r="C23" s="98" t="s">
        <v>221</v>
      </c>
      <c r="D23" s="93">
        <f>D19*D21</f>
        <v>-560000</v>
      </c>
      <c r="E23" s="93">
        <f t="shared" ref="E23:I23" si="4">E19*E21</f>
        <v>2196117.7767857141</v>
      </c>
      <c r="F23" s="93">
        <f t="shared" si="4"/>
        <v>3076353.527582908</v>
      </c>
      <c r="G23" s="93">
        <f t="shared" si="4"/>
        <v>3695067.5194743066</v>
      </c>
      <c r="H23" s="93">
        <f t="shared" si="4"/>
        <v>3300438.4642588696</v>
      </c>
      <c r="I23" s="94">
        <f t="shared" si="4"/>
        <v>2946820.0573739903</v>
      </c>
    </row>
    <row r="24" spans="3:9"/>
    <row r="25" spans="3:9">
      <c r="C25" s="83" t="s">
        <v>222</v>
      </c>
      <c r="D25" s="62"/>
    </row>
    <row r="26" spans="3:9">
      <c r="C26" s="84" t="s">
        <v>223</v>
      </c>
      <c r="D26" s="81">
        <f>SUM(D23:I23)</f>
        <v>14654797.345475789</v>
      </c>
    </row>
    <row r="27" spans="3:9">
      <c r="C27" s="85" t="s">
        <v>224</v>
      </c>
      <c r="D27" s="82">
        <f>IRR(D19:I19)</f>
        <v>4.8843049142498272</v>
      </c>
    </row>
    <row r="28" spans="3:9"/>
    <row r="29" spans="3:9">
      <c r="C29" s="86" t="s">
        <v>225</v>
      </c>
      <c r="D29" s="30"/>
      <c r="E29" s="30"/>
      <c r="F29" s="30"/>
      <c r="G29" s="30"/>
      <c r="H29" s="30"/>
    </row>
    <row r="30" spans="3:9">
      <c r="C30" s="30" t="s">
        <v>226</v>
      </c>
      <c r="D30" s="30"/>
      <c r="E30" s="30"/>
      <c r="F30" s="30"/>
      <c r="G30" s="30"/>
      <c r="H30" s="30"/>
    </row>
    <row r="31" spans="3:9">
      <c r="C31" s="30" t="s">
        <v>227</v>
      </c>
      <c r="D31" s="30"/>
      <c r="E31" s="30"/>
      <c r="F31" s="30"/>
      <c r="G31" s="30"/>
      <c r="H31" s="30"/>
    </row>
    <row r="32" spans="3:9">
      <c r="C32" s="30" t="s">
        <v>228</v>
      </c>
      <c r="D32" s="30"/>
      <c r="E32" s="30"/>
      <c r="F32" s="30"/>
      <c r="G32" s="30"/>
      <c r="H32" s="30"/>
    </row>
    <row r="33" spans="3:8">
      <c r="C33" s="30" t="s">
        <v>229</v>
      </c>
      <c r="D33" s="30"/>
      <c r="E33" s="30"/>
      <c r="F33" s="30"/>
      <c r="G33" s="30"/>
      <c r="H33" s="30"/>
    </row>
    <row r="34" spans="3:8">
      <c r="C34" s="30"/>
      <c r="D34" s="30"/>
      <c r="E34" s="30"/>
      <c r="F34" s="30"/>
      <c r="G34" s="30"/>
      <c r="H34" s="30"/>
    </row>
    <row r="35" spans="3:8" ht="14.25" customHeight="1">
      <c r="C35" s="110">
        <f>'Summary of FLAB Benefits'!D19</f>
        <v>4090829.0543999993</v>
      </c>
      <c r="D35" s="110"/>
      <c r="E35" s="110"/>
      <c r="F35" s="110"/>
      <c r="G35" s="110"/>
      <c r="H35" s="110"/>
    </row>
    <row r="36" spans="3:8">
      <c r="C36" s="30"/>
      <c r="D36" s="30"/>
      <c r="E36" s="30"/>
      <c r="F36" s="30"/>
      <c r="G36" s="30"/>
      <c r="H36" s="30"/>
    </row>
    <row r="37" spans="3:8" ht="11.1" customHeight="1"/>
    <row r="38" spans="3:8" ht="11.1" customHeight="1"/>
  </sheetData>
  <mergeCells count="2">
    <mergeCell ref="D4:I4"/>
    <mergeCell ref="C35:H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C521-D936-4547-AE65-FA83286CA736}">
  <sheetPr codeName="Tabelle12"/>
  <dimension ref="A1:K38"/>
  <sheetViews>
    <sheetView showGridLines="0" showRowColHeaders="0" workbookViewId="0"/>
  </sheetViews>
  <sheetFormatPr defaultColWidth="0" defaultRowHeight="14.1" zeroHeight="1"/>
  <cols>
    <col min="1" max="2" width="2.125" style="7" customWidth="1"/>
    <col min="3" max="3" width="27.375" style="7" customWidth="1"/>
    <col min="4" max="9" width="13.625" style="7" customWidth="1"/>
    <col min="10" max="11" width="2.125" style="7" customWidth="1"/>
    <col min="12" max="16384" width="8.625" style="7" hidden="1"/>
  </cols>
  <sheetData>
    <row r="1" spans="3:9" ht="11.1" customHeight="1"/>
    <row r="2" spans="3:9" ht="11.1" customHeight="1"/>
    <row r="3" spans="3:9" ht="24.95" customHeight="1">
      <c r="C3" s="3" t="s">
        <v>230</v>
      </c>
    </row>
    <row r="4" spans="3:9" ht="16.5" customHeight="1">
      <c r="C4" s="57"/>
      <c r="D4" s="109" t="s">
        <v>203</v>
      </c>
      <c r="E4" s="109"/>
      <c r="F4" s="109"/>
      <c r="G4" s="109"/>
      <c r="H4" s="109"/>
      <c r="I4" s="109"/>
    </row>
    <row r="5" spans="3:9" ht="18" customHeight="1">
      <c r="C5" s="63"/>
      <c r="D5" s="67">
        <v>0</v>
      </c>
      <c r="E5" s="67">
        <v>1</v>
      </c>
      <c r="F5" s="67">
        <v>2</v>
      </c>
      <c r="G5" s="67">
        <v>3</v>
      </c>
      <c r="H5" s="67">
        <v>4</v>
      </c>
      <c r="I5" s="67">
        <v>5</v>
      </c>
    </row>
    <row r="6" spans="3:9">
      <c r="C6" s="95" t="s">
        <v>215</v>
      </c>
      <c r="D6" s="61"/>
      <c r="E6" s="61"/>
      <c r="F6" s="61"/>
      <c r="G6" s="61"/>
      <c r="H6" s="61"/>
      <c r="I6" s="62"/>
    </row>
    <row r="7" spans="3:9">
      <c r="C7" s="96" t="s">
        <v>84</v>
      </c>
      <c r="D7" s="87"/>
      <c r="E7" s="87">
        <f>'Summary of FLAB Benefits'!$D5*0.5*0.5</f>
        <v>262100.98500000002</v>
      </c>
      <c r="F7" s="87">
        <f>'Summary of FLAB Benefits'!$D5*0.75*0.5</f>
        <v>393151.47750000004</v>
      </c>
      <c r="G7" s="87">
        <f>'Summary of FLAB Benefits'!$D5*0.5</f>
        <v>524201.97000000003</v>
      </c>
      <c r="H7" s="87">
        <f>'Summary of FLAB Benefits'!$D5*0.5</f>
        <v>524201.97000000003</v>
      </c>
      <c r="I7" s="88">
        <f>'Summary of FLAB Benefits'!$D5*0.5</f>
        <v>524201.97000000003</v>
      </c>
    </row>
    <row r="8" spans="3:9">
      <c r="C8" s="96" t="s">
        <v>85</v>
      </c>
      <c r="D8" s="87"/>
      <c r="E8" s="87">
        <f>'Summary of FLAB Benefits'!$D7*0.5*0.5</f>
        <v>616225.11030000006</v>
      </c>
      <c r="F8" s="87">
        <f>'Summary of FLAB Benefits'!$D7*0.75*0.5</f>
        <v>924337.66545000009</v>
      </c>
      <c r="G8" s="87">
        <f>'Summary of FLAB Benefits'!$D7*0.5</f>
        <v>1232450.2206000001</v>
      </c>
      <c r="H8" s="87">
        <f>'Summary of FLAB Benefits'!$D7*0.5</f>
        <v>1232450.2206000001</v>
      </c>
      <c r="I8" s="88">
        <f>'Summary of FLAB Benefits'!$D7*0.5</f>
        <v>1232450.2206000001</v>
      </c>
    </row>
    <row r="9" spans="3:9">
      <c r="C9" s="96" t="s">
        <v>118</v>
      </c>
      <c r="D9" s="87"/>
      <c r="E9" s="87">
        <f>'Summary of FLAB Benefits'!$D9*0.5*0.5</f>
        <v>226827.58470000001</v>
      </c>
      <c r="F9" s="87">
        <f>'Summary of FLAB Benefits'!$D9*0.75*0.5</f>
        <v>340241.37705000001</v>
      </c>
      <c r="G9" s="87">
        <f>'Summary of FLAB Benefits'!$D9*0.5</f>
        <v>453655.16940000001</v>
      </c>
      <c r="H9" s="87">
        <f>'Summary of FLAB Benefits'!$D9*0.5</f>
        <v>453655.16940000001</v>
      </c>
      <c r="I9" s="88">
        <f>'Summary of FLAB Benefits'!$D9*0.5</f>
        <v>453655.16940000001</v>
      </c>
    </row>
    <row r="10" spans="3:9">
      <c r="C10" s="96" t="s">
        <v>119</v>
      </c>
      <c r="D10" s="87"/>
      <c r="E10" s="87">
        <f>'Summary of FLAB Benefits'!$D11*0.5*0.5</f>
        <v>210172.27499999999</v>
      </c>
      <c r="F10" s="87">
        <f>'Summary of FLAB Benefits'!$D11*0.75*0.5</f>
        <v>315258.41249999998</v>
      </c>
      <c r="G10" s="87">
        <f>'Summary of FLAB Benefits'!$D11*0.5</f>
        <v>420344.55</v>
      </c>
      <c r="H10" s="87">
        <f>'Summary of FLAB Benefits'!$D11*0.5</f>
        <v>420344.55</v>
      </c>
      <c r="I10" s="88">
        <f>'Summary of FLAB Benefits'!$D11*0.5</f>
        <v>420344.55</v>
      </c>
    </row>
    <row r="11" spans="3:9">
      <c r="C11" s="97" t="s">
        <v>216</v>
      </c>
      <c r="D11" s="64">
        <f>SUM(D7:D10)</f>
        <v>0</v>
      </c>
      <c r="E11" s="64">
        <f t="shared" ref="E11:I11" si="0">SUM(E7:E10)</f>
        <v>1315325.9550000001</v>
      </c>
      <c r="F11" s="64">
        <f t="shared" si="0"/>
        <v>1972988.9325000001</v>
      </c>
      <c r="G11" s="64">
        <f t="shared" si="0"/>
        <v>2630651.91</v>
      </c>
      <c r="H11" s="64">
        <f t="shared" si="0"/>
        <v>2630651.91</v>
      </c>
      <c r="I11" s="65">
        <f t="shared" si="0"/>
        <v>2630651.91</v>
      </c>
    </row>
    <row r="12" spans="3:9">
      <c r="C12" s="95" t="s">
        <v>217</v>
      </c>
      <c r="D12" s="61"/>
      <c r="E12" s="61"/>
      <c r="F12" s="61"/>
      <c r="G12" s="61"/>
      <c r="H12" s="61"/>
      <c r="I12" s="62"/>
    </row>
    <row r="13" spans="3:9">
      <c r="C13" s="96" t="s">
        <v>84</v>
      </c>
      <c r="D13" s="87">
        <f>'FLAB Cost Estimate'!D7+'FLAB Cost Estimate'!D8+'FLAB Cost Estimate'!D9+'FLAB Cost Estimate'!D10</f>
        <v>120000</v>
      </c>
      <c r="E13" s="87">
        <f>'FLAB Cost Estimate'!E7+'FLAB Cost Estimate'!E8+'FLAB Cost Estimate'!E9+'FLAB Cost Estimate'!E10</f>
        <v>35000</v>
      </c>
      <c r="F13" s="87">
        <f>'FLAB Cost Estimate'!F7+'FLAB Cost Estimate'!F8+'FLAB Cost Estimate'!F9+'FLAB Cost Estimate'!F10</f>
        <v>22000</v>
      </c>
      <c r="G13" s="87">
        <f>'FLAB Cost Estimate'!G7+'FLAB Cost Estimate'!G8+'FLAB Cost Estimate'!G9+'FLAB Cost Estimate'!G10</f>
        <v>11000</v>
      </c>
      <c r="H13" s="87">
        <f>'FLAB Cost Estimate'!H7+'FLAB Cost Estimate'!H8+'FLAB Cost Estimate'!H9+'FLAB Cost Estimate'!H10</f>
        <v>11000</v>
      </c>
      <c r="I13" s="88">
        <f>'FLAB Cost Estimate'!I7+'FLAB Cost Estimate'!I8+'FLAB Cost Estimate'!I9+'FLAB Cost Estimate'!I10</f>
        <v>11000</v>
      </c>
    </row>
    <row r="14" spans="3:9">
      <c r="C14" s="96" t="s">
        <v>85</v>
      </c>
      <c r="D14" s="87">
        <f>'FLAB Cost Estimate'!D12+'FLAB Cost Estimate'!D13+'FLAB Cost Estimate'!D14+'FLAB Cost Estimate'!D15</f>
        <v>270000</v>
      </c>
      <c r="E14" s="87">
        <f>'FLAB Cost Estimate'!E12+'FLAB Cost Estimate'!E13+'FLAB Cost Estimate'!E14+'FLAB Cost Estimate'!E15</f>
        <v>97000</v>
      </c>
      <c r="F14" s="87">
        <f>'FLAB Cost Estimate'!F12+'FLAB Cost Estimate'!F13+'FLAB Cost Estimate'!F14+'FLAB Cost Estimate'!F15</f>
        <v>45000</v>
      </c>
      <c r="G14" s="87">
        <f>'FLAB Cost Estimate'!G12+'FLAB Cost Estimate'!G13+'FLAB Cost Estimate'!G14+'FLAB Cost Estimate'!G15</f>
        <v>43000</v>
      </c>
      <c r="H14" s="87">
        <f>'FLAB Cost Estimate'!H12+'FLAB Cost Estimate'!H13+'FLAB Cost Estimate'!H14+'FLAB Cost Estimate'!H15</f>
        <v>43000</v>
      </c>
      <c r="I14" s="88">
        <f>'FLAB Cost Estimate'!I12+'FLAB Cost Estimate'!I13+'FLAB Cost Estimate'!I14+'FLAB Cost Estimate'!I15</f>
        <v>43000</v>
      </c>
    </row>
    <row r="15" spans="3:9">
      <c r="C15" s="96" t="s">
        <v>118</v>
      </c>
      <c r="D15" s="87">
        <f>'FLAB Cost Estimate'!D17+'FLAB Cost Estimate'!D18+'FLAB Cost Estimate'!D19+'FLAB Cost Estimate'!D20</f>
        <v>85000</v>
      </c>
      <c r="E15" s="87">
        <f>'FLAB Cost Estimate'!E17+'FLAB Cost Estimate'!E18+'FLAB Cost Estimate'!E19+'FLAB Cost Estimate'!E20</f>
        <v>18000</v>
      </c>
      <c r="F15" s="87">
        <f>'FLAB Cost Estimate'!F17+'FLAB Cost Estimate'!F18+'FLAB Cost Estimate'!F19+'FLAB Cost Estimate'!F20</f>
        <v>10000</v>
      </c>
      <c r="G15" s="87">
        <f>'FLAB Cost Estimate'!G17+'FLAB Cost Estimate'!G18+'FLAB Cost Estimate'!G19+'FLAB Cost Estimate'!G20</f>
        <v>8000</v>
      </c>
      <c r="H15" s="87">
        <f>'FLAB Cost Estimate'!H17+'FLAB Cost Estimate'!H18+'FLAB Cost Estimate'!H19+'FLAB Cost Estimate'!H20</f>
        <v>7000</v>
      </c>
      <c r="I15" s="88">
        <f>'FLAB Cost Estimate'!I17+'FLAB Cost Estimate'!I18+'FLAB Cost Estimate'!I19+'FLAB Cost Estimate'!I20</f>
        <v>7000</v>
      </c>
    </row>
    <row r="16" spans="3:9">
      <c r="C16" s="96" t="s">
        <v>119</v>
      </c>
      <c r="D16" s="87">
        <f>'FLAB Cost Estimate'!D22+'FLAB Cost Estimate'!D23+'FLAB Cost Estimate'!D24+'FLAB Cost Estimate'!D25</f>
        <v>85000</v>
      </c>
      <c r="E16" s="87">
        <f>'FLAB Cost Estimate'!E22+'FLAB Cost Estimate'!E23+'FLAB Cost Estimate'!E24+'FLAB Cost Estimate'!E25</f>
        <v>21000</v>
      </c>
      <c r="F16" s="87">
        <f>'FLAB Cost Estimate'!F22+'FLAB Cost Estimate'!F23+'FLAB Cost Estimate'!F24+'FLAB Cost Estimate'!F25</f>
        <v>10000</v>
      </c>
      <c r="G16" s="87">
        <f>'FLAB Cost Estimate'!G22+'FLAB Cost Estimate'!G23+'FLAB Cost Estimate'!G24+'FLAB Cost Estimate'!G25</f>
        <v>8000</v>
      </c>
      <c r="H16" s="87">
        <f>'FLAB Cost Estimate'!H22+'FLAB Cost Estimate'!H23+'FLAB Cost Estimate'!H24+'FLAB Cost Estimate'!H25</f>
        <v>7000</v>
      </c>
      <c r="I16" s="88">
        <f>'FLAB Cost Estimate'!I22+'FLAB Cost Estimate'!I23+'FLAB Cost Estimate'!I24+'FLAB Cost Estimate'!I25</f>
        <v>7000</v>
      </c>
    </row>
    <row r="17" spans="3:9">
      <c r="C17" s="97" t="s">
        <v>218</v>
      </c>
      <c r="D17" s="64">
        <f>SUM(D13:D16)</f>
        <v>560000</v>
      </c>
      <c r="E17" s="64">
        <f t="shared" ref="E17:I17" si="1">SUM(E13:E16)</f>
        <v>171000</v>
      </c>
      <c r="F17" s="64">
        <f t="shared" si="1"/>
        <v>87000</v>
      </c>
      <c r="G17" s="64">
        <f t="shared" si="1"/>
        <v>70000</v>
      </c>
      <c r="H17" s="64">
        <f t="shared" si="1"/>
        <v>68000</v>
      </c>
      <c r="I17" s="65">
        <f t="shared" si="1"/>
        <v>68000</v>
      </c>
    </row>
    <row r="18" spans="3:9">
      <c r="C18" s="78"/>
      <c r="D18" s="79"/>
      <c r="E18" s="79"/>
      <c r="F18" s="79"/>
      <c r="G18" s="79"/>
      <c r="H18" s="79"/>
      <c r="I18" s="80"/>
    </row>
    <row r="19" spans="3:9">
      <c r="C19" s="98" t="s">
        <v>219</v>
      </c>
      <c r="D19" s="89">
        <f t="shared" ref="D19:I19" si="2">D11-D17</f>
        <v>-560000</v>
      </c>
      <c r="E19" s="89">
        <f t="shared" si="2"/>
        <v>1144325.9550000001</v>
      </c>
      <c r="F19" s="89">
        <f t="shared" si="2"/>
        <v>1885988.9325000001</v>
      </c>
      <c r="G19" s="89">
        <f t="shared" si="2"/>
        <v>2560651.91</v>
      </c>
      <c r="H19" s="89">
        <f t="shared" si="2"/>
        <v>2562651.91</v>
      </c>
      <c r="I19" s="90">
        <f t="shared" si="2"/>
        <v>2562651.91</v>
      </c>
    </row>
    <row r="20" spans="3:9">
      <c r="C20" s="78"/>
      <c r="D20" s="79"/>
      <c r="E20" s="79"/>
      <c r="F20" s="79"/>
      <c r="G20" s="79"/>
      <c r="H20" s="79"/>
      <c r="I20" s="80"/>
    </row>
    <row r="21" spans="3:9">
      <c r="C21" s="98" t="s">
        <v>220</v>
      </c>
      <c r="D21" s="91">
        <f t="shared" ref="D21:I21" si="3">1/POWER(1.12, D5)</f>
        <v>1</v>
      </c>
      <c r="E21" s="91">
        <f t="shared" si="3"/>
        <v>0.89285714285714279</v>
      </c>
      <c r="F21" s="91">
        <f t="shared" si="3"/>
        <v>0.79719387755102034</v>
      </c>
      <c r="G21" s="91">
        <f t="shared" si="3"/>
        <v>0.71178024781341087</v>
      </c>
      <c r="H21" s="91">
        <f t="shared" si="3"/>
        <v>0.63551807840483121</v>
      </c>
      <c r="I21" s="92">
        <f t="shared" si="3"/>
        <v>0.56742685571859919</v>
      </c>
    </row>
    <row r="22" spans="3:9">
      <c r="C22" s="78"/>
      <c r="D22" s="79"/>
      <c r="E22" s="79"/>
      <c r="F22" s="79"/>
      <c r="G22" s="79"/>
      <c r="H22" s="79"/>
      <c r="I22" s="80"/>
    </row>
    <row r="23" spans="3:9">
      <c r="C23" s="98" t="s">
        <v>221</v>
      </c>
      <c r="D23" s="93">
        <f>D19*D21</f>
        <v>-560000</v>
      </c>
      <c r="E23" s="93">
        <f t="shared" ref="E23:I23" si="4">E19*E21</f>
        <v>1021719.6026785715</v>
      </c>
      <c r="F23" s="93">
        <f t="shared" si="4"/>
        <v>1503498.8301179847</v>
      </c>
      <c r="G23" s="93">
        <f t="shared" si="4"/>
        <v>1822621.451063684</v>
      </c>
      <c r="H23" s="93">
        <f t="shared" si="4"/>
        <v>1628611.6174636704</v>
      </c>
      <c r="I23" s="94">
        <f t="shared" si="4"/>
        <v>1454117.5155925627</v>
      </c>
    </row>
    <row r="24" spans="3:9"/>
    <row r="25" spans="3:9">
      <c r="C25" s="83" t="s">
        <v>222</v>
      </c>
      <c r="D25" s="62"/>
    </row>
    <row r="26" spans="3:9">
      <c r="C26" s="84" t="s">
        <v>223</v>
      </c>
      <c r="D26" s="81">
        <f>SUM(D23:I23)</f>
        <v>6870569.0169164734</v>
      </c>
    </row>
    <row r="27" spans="3:9">
      <c r="C27" s="85" t="s">
        <v>224</v>
      </c>
      <c r="D27" s="82">
        <f>IRR(D19:I19)</f>
        <v>2.5100360847688137</v>
      </c>
    </row>
    <row r="28" spans="3:9"/>
    <row r="29" spans="3:9">
      <c r="C29" s="86" t="s">
        <v>225</v>
      </c>
      <c r="D29" s="30"/>
      <c r="E29" s="30"/>
      <c r="F29" s="30"/>
      <c r="G29" s="30"/>
      <c r="H29" s="30"/>
      <c r="I29" s="103"/>
    </row>
    <row r="30" spans="3:9">
      <c r="C30" s="30" t="s">
        <v>226</v>
      </c>
      <c r="D30" s="30"/>
      <c r="E30" s="30"/>
      <c r="F30" s="30"/>
      <c r="G30" s="30"/>
      <c r="H30" s="30"/>
      <c r="I30" s="103"/>
    </row>
    <row r="31" spans="3:9">
      <c r="C31" s="30" t="s">
        <v>227</v>
      </c>
      <c r="D31" s="30"/>
      <c r="E31" s="30"/>
      <c r="F31" s="30"/>
      <c r="G31" s="30"/>
      <c r="H31" s="30"/>
      <c r="I31" s="103"/>
    </row>
    <row r="32" spans="3:9">
      <c r="C32" s="30" t="s">
        <v>228</v>
      </c>
      <c r="D32" s="30"/>
      <c r="E32" s="30"/>
      <c r="F32" s="30"/>
      <c r="G32" s="30"/>
      <c r="H32" s="30"/>
      <c r="I32" s="103"/>
    </row>
    <row r="33" spans="3:9">
      <c r="C33" s="30" t="s">
        <v>231</v>
      </c>
      <c r="D33" s="30"/>
      <c r="E33" s="30"/>
      <c r="F33" s="30"/>
      <c r="G33" s="30"/>
      <c r="H33" s="30"/>
      <c r="I33" s="103"/>
    </row>
    <row r="34" spans="3:9">
      <c r="C34" s="30" t="s">
        <v>232</v>
      </c>
      <c r="D34" s="30"/>
      <c r="E34" s="30"/>
      <c r="F34" s="30"/>
      <c r="G34" s="30"/>
      <c r="H34" s="30"/>
      <c r="I34" s="103"/>
    </row>
    <row r="35" spans="3:9">
      <c r="C35" s="110"/>
      <c r="D35" s="110"/>
      <c r="E35" s="110"/>
      <c r="F35" s="110"/>
      <c r="G35" s="110"/>
      <c r="H35" s="110"/>
      <c r="I35" s="103"/>
    </row>
    <row r="36" spans="3:9">
      <c r="C36" s="30"/>
      <c r="D36" s="30"/>
      <c r="E36" s="30"/>
      <c r="F36" s="30"/>
      <c r="G36" s="30"/>
      <c r="H36" s="30"/>
      <c r="I36" s="103"/>
    </row>
    <row r="37" spans="3:9" ht="11.1" customHeight="1"/>
    <row r="38" spans="3:9" ht="11.1" customHeight="1"/>
  </sheetData>
  <mergeCells count="2">
    <mergeCell ref="D4:I4"/>
    <mergeCell ref="C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97CB-27ED-41F4-898E-81F06DDB9D9E}">
  <sheetPr codeName="Tabelle2">
    <pageSetUpPr fitToPage="1"/>
  </sheetPr>
  <dimension ref="A1:T20"/>
  <sheetViews>
    <sheetView showGridLines="0" showRowColHeaders="0" topLeftCell="A11" zoomScale="90" zoomScaleNormal="90" workbookViewId="0">
      <selection activeCell="A14" sqref="A14"/>
    </sheetView>
  </sheetViews>
  <sheetFormatPr defaultColWidth="0" defaultRowHeight="14.1" zeroHeight="1"/>
  <cols>
    <col min="1" max="2" width="2.125" style="1" customWidth="1"/>
    <col min="3" max="3" width="55.625" style="1" customWidth="1"/>
    <col min="4" max="4" width="17.125" style="1" customWidth="1"/>
    <col min="5" max="5" width="14.375" style="1" customWidth="1"/>
    <col min="6" max="6" width="23.5" style="1" bestFit="1" customWidth="1"/>
    <col min="7" max="7" width="35.5" style="1" customWidth="1"/>
    <col min="8" max="8" width="12.5" style="1" customWidth="1"/>
    <col min="9" max="9" width="6.125" style="1" customWidth="1"/>
    <col min="10" max="10" width="10.375" style="1" customWidth="1"/>
    <col min="11" max="16" width="8.625" style="1" customWidth="1"/>
    <col min="17" max="17" width="13.5" style="1" customWidth="1"/>
    <col min="18" max="18" width="8.625" style="1" customWidth="1"/>
    <col min="19" max="20" width="2.125" style="1" customWidth="1"/>
    <col min="21" max="16384" width="12.625" style="1" hidden="1"/>
  </cols>
  <sheetData>
    <row r="1" spans="1:20">
      <c r="A1" s="30"/>
      <c r="B1" s="30"/>
      <c r="C1" s="30"/>
      <c r="D1" s="30"/>
      <c r="E1" s="30"/>
      <c r="F1" s="30"/>
      <c r="G1" s="30"/>
      <c r="H1" s="30"/>
      <c r="I1" s="30"/>
      <c r="J1" s="30"/>
      <c r="K1" s="30"/>
      <c r="L1" s="30"/>
      <c r="M1" s="30"/>
      <c r="N1" s="30"/>
      <c r="O1" s="30"/>
      <c r="P1" s="30"/>
      <c r="Q1" s="30"/>
      <c r="R1" s="30"/>
      <c r="S1" s="30"/>
      <c r="T1" s="30"/>
    </row>
    <row r="2" spans="1:20">
      <c r="A2" s="30"/>
      <c r="B2" s="7"/>
      <c r="C2" s="7"/>
      <c r="D2" s="7"/>
      <c r="E2" s="7"/>
      <c r="F2" s="7"/>
      <c r="G2" s="7"/>
      <c r="H2" s="7"/>
      <c r="I2" s="7"/>
      <c r="J2" s="7"/>
      <c r="K2" s="7"/>
      <c r="L2" s="7"/>
      <c r="M2" s="7"/>
      <c r="N2" s="7"/>
      <c r="O2" s="7"/>
      <c r="P2" s="7"/>
      <c r="Q2" s="7"/>
      <c r="R2" s="7"/>
      <c r="S2" s="7"/>
      <c r="T2" s="30"/>
    </row>
    <row r="3" spans="1:20" ht="20.100000000000001">
      <c r="A3" s="30"/>
      <c r="B3" s="7"/>
      <c r="C3" s="3" t="s">
        <v>28</v>
      </c>
      <c r="D3"/>
      <c r="E3"/>
      <c r="F3"/>
      <c r="G3"/>
      <c r="H3"/>
      <c r="I3" s="7"/>
      <c r="J3" s="7"/>
      <c r="K3" s="7"/>
      <c r="L3" s="7"/>
      <c r="M3" s="7"/>
      <c r="N3" s="7"/>
      <c r="O3" s="7"/>
      <c r="P3" s="7"/>
      <c r="Q3" s="7"/>
      <c r="R3" s="7"/>
      <c r="S3" s="7"/>
      <c r="T3" s="30"/>
    </row>
    <row r="4" spans="1:20" ht="24.95" customHeight="1" thickBot="1">
      <c r="A4" s="30"/>
      <c r="B4" s="7"/>
      <c r="C4" s="4" t="s">
        <v>1</v>
      </c>
      <c r="D4" s="5" t="s">
        <v>2</v>
      </c>
      <c r="E4" s="5" t="s">
        <v>3</v>
      </c>
      <c r="F4" s="5" t="s">
        <v>4</v>
      </c>
      <c r="G4" s="5" t="s">
        <v>5</v>
      </c>
      <c r="H4" s="6" t="s">
        <v>6</v>
      </c>
      <c r="I4" s="31"/>
      <c r="J4" s="8" t="s">
        <v>7</v>
      </c>
      <c r="K4" s="9"/>
      <c r="L4" s="9"/>
      <c r="M4" s="2"/>
      <c r="N4" s="2"/>
      <c r="O4" s="2"/>
      <c r="P4" s="2"/>
      <c r="Q4" s="2"/>
      <c r="R4" s="2"/>
      <c r="S4" s="7"/>
      <c r="T4" s="30"/>
    </row>
    <row r="5" spans="1:20" ht="58.5" customHeight="1">
      <c r="A5" s="30"/>
      <c r="B5" s="7"/>
      <c r="C5" s="10" t="s">
        <v>29</v>
      </c>
      <c r="D5" s="11" t="s">
        <v>15</v>
      </c>
      <c r="E5" s="11">
        <f t="shared" ref="E5:E12" si="0">IF(D5="&lt; 50% of the time",1,IF(D5="50-65% of the time",2,IF(D5="65-80% of the time",3,IF(D5="80-95% of the time",4,IF(D5="&gt; 95% of the time",5)))))</f>
        <v>3</v>
      </c>
      <c r="F5" s="11"/>
      <c r="G5" s="12"/>
      <c r="H5" s="12"/>
      <c r="I5" s="32"/>
      <c r="J5" s="2"/>
      <c r="K5" s="2"/>
      <c r="L5" s="2"/>
      <c r="M5" s="2"/>
      <c r="N5" s="2"/>
      <c r="O5" s="2"/>
      <c r="P5" s="2"/>
      <c r="Q5" s="2"/>
      <c r="R5" s="2"/>
      <c r="S5" s="7"/>
      <c r="T5" s="30"/>
    </row>
    <row r="6" spans="1:20" ht="58.5" customHeight="1">
      <c r="A6" s="30"/>
      <c r="B6" s="7"/>
      <c r="C6" s="13" t="s">
        <v>30</v>
      </c>
      <c r="D6" s="14" t="s">
        <v>9</v>
      </c>
      <c r="E6" s="14">
        <f t="shared" si="0"/>
        <v>1</v>
      </c>
      <c r="F6" s="14"/>
      <c r="G6" s="15"/>
      <c r="H6" s="15"/>
      <c r="I6" s="7"/>
      <c r="J6" s="2"/>
      <c r="K6" s="2"/>
      <c r="L6" s="2"/>
      <c r="M6" s="2"/>
      <c r="N6" s="2"/>
      <c r="O6" s="2"/>
      <c r="P6" s="2"/>
      <c r="Q6" s="2"/>
      <c r="R6" s="2"/>
      <c r="S6" s="7"/>
      <c r="T6" s="30"/>
    </row>
    <row r="7" spans="1:20" ht="57" customHeight="1">
      <c r="A7" s="30"/>
      <c r="B7" s="7"/>
      <c r="C7" s="13" t="s">
        <v>31</v>
      </c>
      <c r="D7" s="14" t="s">
        <v>9</v>
      </c>
      <c r="E7" s="14">
        <f t="shared" si="0"/>
        <v>1</v>
      </c>
      <c r="F7" s="14"/>
      <c r="G7" s="15"/>
      <c r="H7" s="15"/>
      <c r="I7" s="7"/>
      <c r="J7" s="2"/>
      <c r="K7" s="2"/>
      <c r="L7" s="2"/>
      <c r="M7" s="2"/>
      <c r="N7" s="2"/>
      <c r="O7" s="2"/>
      <c r="P7" s="2"/>
      <c r="Q7" s="2"/>
      <c r="R7" s="2"/>
      <c r="S7" s="7"/>
      <c r="T7" s="30"/>
    </row>
    <row r="8" spans="1:20" ht="82.5" customHeight="1">
      <c r="A8" s="30"/>
      <c r="B8" s="7"/>
      <c r="C8" s="13" t="s">
        <v>32</v>
      </c>
      <c r="D8" s="14" t="s">
        <v>11</v>
      </c>
      <c r="E8" s="14">
        <f t="shared" si="0"/>
        <v>2</v>
      </c>
      <c r="F8" s="14"/>
      <c r="G8" s="15"/>
      <c r="H8" s="15"/>
      <c r="I8" s="7"/>
      <c r="J8" s="2"/>
      <c r="K8" s="2"/>
      <c r="L8" s="2"/>
      <c r="M8" s="2"/>
      <c r="N8" s="2"/>
      <c r="O8" s="2"/>
      <c r="P8" s="2"/>
      <c r="Q8" s="2"/>
      <c r="R8" s="2"/>
      <c r="S8" s="7"/>
      <c r="T8" s="30"/>
    </row>
    <row r="9" spans="1:20" ht="60.75" customHeight="1">
      <c r="A9" s="30"/>
      <c r="B9" s="7"/>
      <c r="C9" s="13" t="s">
        <v>33</v>
      </c>
      <c r="D9" s="14" t="s">
        <v>9</v>
      </c>
      <c r="E9" s="14">
        <f t="shared" si="0"/>
        <v>1</v>
      </c>
      <c r="F9" s="14"/>
      <c r="G9" s="15"/>
      <c r="H9" s="15"/>
      <c r="I9" s="7"/>
      <c r="J9" s="2"/>
      <c r="K9" s="2"/>
      <c r="L9" s="2"/>
      <c r="M9" s="2"/>
      <c r="N9" s="2"/>
      <c r="O9" s="2"/>
      <c r="P9" s="2"/>
      <c r="Q9" s="2"/>
      <c r="R9" s="2"/>
      <c r="S9" s="7"/>
      <c r="T9" s="30"/>
    </row>
    <row r="10" spans="1:20" ht="62.25" customHeight="1">
      <c r="A10" s="30"/>
      <c r="B10" s="7"/>
      <c r="C10" s="13" t="s">
        <v>34</v>
      </c>
      <c r="D10" s="14" t="s">
        <v>11</v>
      </c>
      <c r="E10" s="14">
        <f t="shared" si="0"/>
        <v>2</v>
      </c>
      <c r="F10" s="14"/>
      <c r="G10" s="15"/>
      <c r="H10" s="15"/>
      <c r="I10" s="7"/>
      <c r="J10" s="2"/>
      <c r="K10" s="2"/>
      <c r="L10" s="2"/>
      <c r="M10" s="2"/>
      <c r="N10" s="2"/>
      <c r="O10" s="2"/>
      <c r="P10" s="2"/>
      <c r="Q10" s="2"/>
      <c r="R10" s="2"/>
      <c r="S10" s="7"/>
      <c r="T10" s="30"/>
    </row>
    <row r="11" spans="1:20" ht="70.5" customHeight="1">
      <c r="A11" s="30"/>
      <c r="B11" s="7"/>
      <c r="C11" s="13" t="s">
        <v>35</v>
      </c>
      <c r="D11" s="14" t="s">
        <v>9</v>
      </c>
      <c r="E11" s="14">
        <f t="shared" si="0"/>
        <v>1</v>
      </c>
      <c r="F11" s="14"/>
      <c r="G11" s="15"/>
      <c r="H11" s="15"/>
      <c r="I11" s="7"/>
      <c r="J11" s="7"/>
      <c r="K11" s="7"/>
      <c r="L11" s="7"/>
      <c r="M11" s="7"/>
      <c r="N11" s="7"/>
      <c r="O11" s="7"/>
      <c r="P11" s="7"/>
      <c r="Q11" s="7"/>
      <c r="R11" s="7"/>
      <c r="S11" s="7"/>
      <c r="T11" s="30"/>
    </row>
    <row r="12" spans="1:20" ht="70.5" customHeight="1">
      <c r="A12" s="30"/>
      <c r="B12" s="7"/>
      <c r="C12" s="13" t="s">
        <v>36</v>
      </c>
      <c r="D12" s="14" t="s">
        <v>11</v>
      </c>
      <c r="E12" s="14">
        <f t="shared" si="0"/>
        <v>2</v>
      </c>
      <c r="F12" s="14"/>
      <c r="G12" s="15"/>
      <c r="H12" s="15"/>
      <c r="I12" s="7"/>
      <c r="J12" s="7"/>
      <c r="K12" s="7"/>
      <c r="L12" s="7"/>
      <c r="M12" s="7"/>
      <c r="N12" s="7"/>
      <c r="O12" s="7"/>
      <c r="P12" s="7"/>
      <c r="Q12" s="7"/>
      <c r="R12" s="7"/>
      <c r="S12" s="7"/>
      <c r="T12" s="30"/>
    </row>
    <row r="13" spans="1:20" ht="45.75" customHeight="1">
      <c r="A13" s="30"/>
      <c r="B13" s="7"/>
      <c r="C13" s="13" t="s">
        <v>37</v>
      </c>
      <c r="D13" s="14" t="s">
        <v>19</v>
      </c>
      <c r="E13" s="14">
        <f>IF(D13="Strongly disagree",1,IF(D13="Disagree",2,IF(D13="Moderate",3,IF(D13="Agree",4,IF(D13="Strongly agree",5)))))</f>
        <v>1</v>
      </c>
      <c r="F13" s="14"/>
      <c r="G13" s="15"/>
      <c r="H13" s="15"/>
      <c r="I13" s="7"/>
      <c r="J13" s="7"/>
      <c r="K13" s="7"/>
      <c r="L13" s="7"/>
      <c r="M13" s="7"/>
      <c r="N13" s="7"/>
      <c r="O13" s="7"/>
      <c r="P13" s="7"/>
      <c r="Q13" s="7"/>
      <c r="R13" s="7"/>
      <c r="S13" s="7"/>
      <c r="T13" s="30"/>
    </row>
    <row r="14" spans="1:20" ht="58.5" customHeight="1">
      <c r="A14" s="30"/>
      <c r="B14" s="7"/>
      <c r="C14" s="13" t="s">
        <v>38</v>
      </c>
      <c r="D14" s="14" t="s">
        <v>9</v>
      </c>
      <c r="E14" s="14">
        <f>IF(D14="&lt; 50% of the time",1,IF(D14="50-65% of the time",2,IF(D14="65-80% of the time",3,IF(D14="80-95% of the time",4,IF(D14="&gt; 95% of the time",5)))))</f>
        <v>1</v>
      </c>
      <c r="F14" s="14"/>
      <c r="G14" s="15"/>
      <c r="H14" s="15"/>
      <c r="I14" s="7"/>
      <c r="J14" s="7"/>
      <c r="K14" s="7"/>
      <c r="L14" s="7"/>
      <c r="M14" s="7"/>
      <c r="N14" s="7"/>
      <c r="O14" s="7"/>
      <c r="P14" s="7"/>
      <c r="Q14" s="7"/>
      <c r="R14" s="7"/>
      <c r="S14" s="7"/>
      <c r="T14" s="30"/>
    </row>
    <row r="15" spans="1:20" ht="59.25" customHeight="1">
      <c r="A15" s="30"/>
      <c r="B15" s="7"/>
      <c r="C15" s="13" t="s">
        <v>39</v>
      </c>
      <c r="D15" s="14" t="s">
        <v>15</v>
      </c>
      <c r="E15" s="14">
        <f>IF(D15="&lt; 50% of the time",1,IF(D15="50-65% of the time",2,IF(D15="65-80% of the time",3,IF(D15="80-95% of the time",4,IF(D15="&gt; 95% of the time",5)))))</f>
        <v>3</v>
      </c>
      <c r="F15" s="14"/>
      <c r="G15" s="15"/>
      <c r="H15" s="15"/>
      <c r="I15" s="7"/>
      <c r="J15" s="7"/>
      <c r="K15" s="7"/>
      <c r="L15" s="7"/>
      <c r="M15" s="7"/>
      <c r="N15" s="7"/>
      <c r="O15" s="7"/>
      <c r="P15" s="7"/>
      <c r="Q15" s="7"/>
      <c r="R15" s="7"/>
      <c r="S15" s="7"/>
      <c r="T15" s="30"/>
    </row>
    <row r="16" spans="1:20" ht="45.75" customHeight="1">
      <c r="A16" s="30"/>
      <c r="B16" s="7"/>
      <c r="C16" s="13" t="s">
        <v>40</v>
      </c>
      <c r="D16" s="14" t="s">
        <v>19</v>
      </c>
      <c r="E16" s="14">
        <f>IF(D16="Strongly disagree",1,IF(D16="Disagree",2,IF(D16="Moderate",3,IF(D16="Agree",4,IF(D16="Strongly agree",5)))))</f>
        <v>1</v>
      </c>
      <c r="F16" s="14"/>
      <c r="G16" s="15"/>
      <c r="H16" s="15"/>
      <c r="I16" s="7"/>
      <c r="J16" s="7"/>
      <c r="K16" s="7"/>
      <c r="L16" s="7"/>
      <c r="M16" s="7"/>
      <c r="N16" s="7"/>
      <c r="O16" s="7"/>
      <c r="P16" s="7"/>
      <c r="Q16" s="7"/>
      <c r="R16" s="7"/>
      <c r="S16" s="7"/>
      <c r="T16" s="30"/>
    </row>
    <row r="17" spans="1:20" ht="50.1">
      <c r="A17" s="30"/>
      <c r="B17" s="7"/>
      <c r="C17" s="13" t="s">
        <v>41</v>
      </c>
      <c r="D17" s="14" t="s">
        <v>11</v>
      </c>
      <c r="E17" s="14">
        <f>IF(D17="&lt; 50% of the time",1,IF(D17="50-65% of the time",2,IF(D17="65-80% of the time",3,IF(D17="80-95% of the time",4,IF(D17="&gt; 95% of the time",5)))))</f>
        <v>2</v>
      </c>
      <c r="F17" s="14"/>
      <c r="G17" s="15"/>
      <c r="H17" s="15"/>
      <c r="I17" s="7"/>
      <c r="J17" s="7"/>
      <c r="K17" s="7"/>
      <c r="L17" s="7"/>
      <c r="M17" s="7"/>
      <c r="N17" s="7"/>
      <c r="O17" s="7"/>
      <c r="P17" s="7"/>
      <c r="Q17" s="7"/>
      <c r="R17" s="7"/>
      <c r="S17" s="7"/>
      <c r="T17" s="30"/>
    </row>
    <row r="18" spans="1:20">
      <c r="A18" s="30"/>
      <c r="B18" s="7"/>
      <c r="C18" s="33"/>
      <c r="D18" s="7"/>
      <c r="E18" s="7"/>
      <c r="F18" s="7"/>
      <c r="G18" s="7"/>
      <c r="H18" s="7"/>
      <c r="I18" s="7"/>
      <c r="J18" s="7"/>
      <c r="K18" s="7"/>
      <c r="L18" s="7"/>
      <c r="M18" s="7"/>
      <c r="N18" s="7"/>
      <c r="O18" s="7"/>
      <c r="P18" s="7"/>
      <c r="Q18" s="7"/>
      <c r="R18" s="7"/>
      <c r="S18" s="7"/>
      <c r="T18" s="30"/>
    </row>
    <row r="19" spans="1:20">
      <c r="A19" s="30"/>
      <c r="B19" s="30"/>
      <c r="C19" s="30"/>
      <c r="D19" s="30"/>
      <c r="E19" s="30"/>
      <c r="F19" s="30"/>
      <c r="G19" s="30"/>
      <c r="H19" s="30"/>
      <c r="I19" s="30"/>
      <c r="J19" s="30"/>
      <c r="K19" s="30"/>
      <c r="L19" s="30"/>
      <c r="M19" s="30"/>
      <c r="N19" s="30"/>
      <c r="O19" s="30"/>
      <c r="P19" s="30"/>
      <c r="Q19" s="30"/>
      <c r="R19" s="30"/>
      <c r="S19" s="30"/>
      <c r="T19" s="30"/>
    </row>
    <row r="20" spans="1:20" hidden="1">
      <c r="A20" s="7"/>
      <c r="B20" s="7"/>
      <c r="C20" s="7"/>
      <c r="D20" s="7"/>
      <c r="E20" s="7"/>
      <c r="F20" s="7"/>
      <c r="G20" s="7"/>
      <c r="H20" s="7"/>
      <c r="I20" s="7"/>
      <c r="J20" s="7"/>
      <c r="K20" s="7"/>
      <c r="L20" s="7"/>
      <c r="M20" s="7"/>
      <c r="N20" s="7"/>
      <c r="O20" s="7"/>
      <c r="P20" s="7"/>
      <c r="Q20" s="7"/>
      <c r="R20" s="7"/>
      <c r="S20" s="7"/>
      <c r="T20" s="7"/>
    </row>
  </sheetData>
  <dataValidations count="3">
    <dataValidation type="list" allowBlank="1" showInputMessage="1" showErrorMessage="1" sqref="H5:I5 H6:H17" xr:uid="{7DBC9DE2-B866-4061-BB8D-05597F4DC293}">
      <formula1>"High, Medium, Low, Future Scope"</formula1>
    </dataValidation>
    <dataValidation type="list" allowBlank="1" showInputMessage="1" showErrorMessage="1" sqref="D17 D14:D15 D5:D12" xr:uid="{1E7D9615-11A5-4519-9F08-64936F1E734B}">
      <formula1>"&lt; 50% of the time, 50-65% of the time, 65-80% of the time, 80-95% of the time, &gt; 95% of the time"</formula1>
    </dataValidation>
    <dataValidation type="list" allowBlank="1" showInputMessage="1" showErrorMessage="1" sqref="D16 D13" xr:uid="{0C4AF913-DE6E-4BB3-9339-85EEF5DB163D}">
      <formula1>"Strongly disagree, Disagree, Moderate, Agree, Strongly agree"</formula1>
    </dataValidation>
  </dataValidations>
  <pageMargins left="0.70866141732283472" right="0.70866141732283472" top="0.78740157480314965" bottom="0.78740157480314965"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35E6-809B-4FF2-9130-187E7A5633CC}">
  <sheetPr codeName="Tabelle3">
    <pageSetUpPr fitToPage="1"/>
  </sheetPr>
  <dimension ref="A1:T19"/>
  <sheetViews>
    <sheetView showGridLines="0" showRowColHeaders="0" zoomScale="90" zoomScaleNormal="90" workbookViewId="0">
      <selection activeCell="A9" sqref="A9"/>
    </sheetView>
  </sheetViews>
  <sheetFormatPr defaultColWidth="0" defaultRowHeight="14.1" zeroHeight="1"/>
  <cols>
    <col min="1" max="2" width="2.125" style="1" customWidth="1"/>
    <col min="3" max="3" width="55.625" style="1" customWidth="1"/>
    <col min="4" max="4" width="15.5" style="1" customWidth="1"/>
    <col min="5" max="5" width="8.375" style="1" customWidth="1"/>
    <col min="6" max="6" width="23.5" style="1" bestFit="1" customWidth="1"/>
    <col min="7" max="7" width="35.5" style="1" customWidth="1"/>
    <col min="8" max="8" width="10.375" style="1" customWidth="1"/>
    <col min="9" max="9" width="6.375" style="1" customWidth="1"/>
    <col min="10" max="18" width="9.375" style="1" customWidth="1"/>
    <col min="19" max="20" width="2.125" style="1" customWidth="1"/>
    <col min="21" max="16384" width="12.625" style="1" hidden="1"/>
  </cols>
  <sheetData>
    <row r="1" spans="1:20" ht="11.1" customHeight="1">
      <c r="A1" s="30"/>
      <c r="B1" s="30"/>
      <c r="C1" s="30"/>
      <c r="D1" s="30"/>
      <c r="E1" s="30"/>
      <c r="F1" s="30"/>
      <c r="G1" s="30"/>
      <c r="H1" s="30"/>
      <c r="I1" s="30"/>
      <c r="J1" s="30"/>
      <c r="K1" s="30"/>
      <c r="L1" s="30"/>
      <c r="M1" s="30"/>
      <c r="N1" s="30"/>
      <c r="O1" s="30"/>
      <c r="P1" s="30"/>
      <c r="Q1" s="30"/>
      <c r="R1" s="30"/>
      <c r="S1" s="30"/>
      <c r="T1" s="37"/>
    </row>
    <row r="2" spans="1:20" ht="11.1" customHeight="1">
      <c r="A2" s="30"/>
      <c r="B2" s="7"/>
      <c r="C2" s="7"/>
      <c r="D2" s="7"/>
      <c r="E2" s="7"/>
      <c r="F2" s="7"/>
      <c r="G2" s="7"/>
      <c r="H2" s="7"/>
      <c r="I2" s="7"/>
      <c r="J2" s="7"/>
      <c r="K2" s="7"/>
      <c r="L2" s="7"/>
      <c r="M2" s="7"/>
      <c r="N2" s="7"/>
      <c r="O2" s="7"/>
      <c r="P2" s="7"/>
      <c r="Q2" s="7"/>
      <c r="R2" s="7"/>
      <c r="S2" s="7"/>
      <c r="T2" s="37"/>
    </row>
    <row r="3" spans="1:20" ht="20.100000000000001">
      <c r="A3" s="30"/>
      <c r="B3" s="7"/>
      <c r="C3" s="3" t="s">
        <v>42</v>
      </c>
      <c r="D3"/>
      <c r="E3"/>
      <c r="F3"/>
      <c r="G3"/>
      <c r="H3"/>
      <c r="I3" s="7"/>
      <c r="J3" s="7"/>
      <c r="K3" s="7"/>
      <c r="L3" s="7"/>
      <c r="M3" s="7"/>
      <c r="N3" s="7"/>
      <c r="O3" s="7"/>
      <c r="P3" s="7"/>
      <c r="Q3" s="7"/>
      <c r="R3" s="7"/>
      <c r="S3" s="7"/>
      <c r="T3" s="37"/>
    </row>
    <row r="4" spans="1:20" ht="24.95" customHeight="1" thickBot="1">
      <c r="A4" s="30"/>
      <c r="B4" s="7"/>
      <c r="C4" s="4" t="s">
        <v>1</v>
      </c>
      <c r="D4" s="5" t="s">
        <v>2</v>
      </c>
      <c r="E4" s="5" t="s">
        <v>3</v>
      </c>
      <c r="F4" s="5" t="s">
        <v>4</v>
      </c>
      <c r="G4" s="5" t="s">
        <v>5</v>
      </c>
      <c r="H4" s="6" t="s">
        <v>6</v>
      </c>
      <c r="I4" s="7"/>
      <c r="J4" s="8" t="s">
        <v>7</v>
      </c>
      <c r="K4" s="9"/>
      <c r="L4" s="9"/>
      <c r="M4" s="2"/>
      <c r="N4" s="2"/>
      <c r="O4" s="2"/>
      <c r="P4" s="2"/>
      <c r="Q4" s="2"/>
      <c r="R4" s="2"/>
      <c r="S4" s="7"/>
      <c r="T4" s="37"/>
    </row>
    <row r="5" spans="1:20" ht="54.75" customHeight="1">
      <c r="A5" s="30"/>
      <c r="B5" s="7"/>
      <c r="C5" s="10" t="s">
        <v>43</v>
      </c>
      <c r="D5" s="11" t="s">
        <v>9</v>
      </c>
      <c r="E5" s="11">
        <f>IF(D5="&lt; 50% of the time",1,IF(D5="50-65% of the time",2,IF(D5="65-80% of the time",3,IF(D5="80-95% of the time",4,IF(D5="&gt; 95% of the time",5)))))</f>
        <v>1</v>
      </c>
      <c r="F5" s="11"/>
      <c r="G5" s="11"/>
      <c r="H5" s="12"/>
      <c r="I5" s="7"/>
      <c r="J5" s="2"/>
      <c r="K5" s="2"/>
      <c r="L5" s="2"/>
      <c r="M5" s="2"/>
      <c r="N5" s="2"/>
      <c r="O5" s="2"/>
      <c r="P5" s="2"/>
      <c r="Q5" s="2"/>
      <c r="R5" s="2"/>
      <c r="S5" s="7"/>
      <c r="T5" s="37"/>
    </row>
    <row r="6" spans="1:20" ht="34.5" customHeight="1">
      <c r="A6" s="30"/>
      <c r="B6" s="7"/>
      <c r="C6" s="13" t="s">
        <v>44</v>
      </c>
      <c r="D6" s="14" t="s">
        <v>9</v>
      </c>
      <c r="E6" s="14">
        <f>IF(D6="&lt; 50% of the time",1,IF(D6="50-65% of the time",2,IF(D6="65-80% of the time",3,IF(D6="80-95% of the time",4,IF(D6="&gt; 95% of the time",5)))))</f>
        <v>1</v>
      </c>
      <c r="F6" s="14"/>
      <c r="G6" s="14"/>
      <c r="H6" s="15"/>
      <c r="I6" s="7"/>
      <c r="J6" s="2"/>
      <c r="K6" s="2"/>
      <c r="L6" s="2"/>
      <c r="M6" s="2"/>
      <c r="N6" s="2"/>
      <c r="O6" s="2"/>
      <c r="P6" s="2"/>
      <c r="Q6" s="2"/>
      <c r="R6" s="2"/>
      <c r="S6" s="7"/>
      <c r="T6" s="37"/>
    </row>
    <row r="7" spans="1:20" ht="19.5" customHeight="1">
      <c r="A7" s="30"/>
      <c r="B7" s="7"/>
      <c r="C7" s="13" t="s">
        <v>45</v>
      </c>
      <c r="D7" s="14" t="s">
        <v>9</v>
      </c>
      <c r="E7" s="14">
        <f>IF(D7="&lt; 50% of the time",1,IF(D7="50-65% of the time",2,IF(D7="65-80% of the time",3,IF(D7="80-95% of the time",4,IF(D7="&gt; 95% of the time",5)))))</f>
        <v>1</v>
      </c>
      <c r="F7" s="14"/>
      <c r="G7" s="14"/>
      <c r="H7" s="15"/>
      <c r="I7" s="7"/>
      <c r="J7" s="2"/>
      <c r="K7" s="2"/>
      <c r="L7" s="2"/>
      <c r="M7" s="2"/>
      <c r="N7" s="2"/>
      <c r="O7" s="2"/>
      <c r="P7" s="2"/>
      <c r="Q7" s="2"/>
      <c r="R7" s="2"/>
      <c r="S7" s="7"/>
      <c r="T7" s="37"/>
    </row>
    <row r="8" spans="1:20" ht="38.25" customHeight="1">
      <c r="A8" s="30"/>
      <c r="B8" s="7"/>
      <c r="C8" s="13" t="s">
        <v>46</v>
      </c>
      <c r="D8" s="14" t="s">
        <v>11</v>
      </c>
      <c r="E8" s="14">
        <f>IF(D8="&lt; 50% of the time",1,IF(D8="50-65% of the time",2,IF(D8="65-80% of the time",3,IF(D8="80-95% of the time",4,IF(D8="&gt; 95% of the time",5)))))</f>
        <v>2</v>
      </c>
      <c r="F8" s="14"/>
      <c r="G8" s="14"/>
      <c r="H8" s="15"/>
      <c r="I8" s="7"/>
      <c r="J8" s="2"/>
      <c r="K8" s="2"/>
      <c r="L8" s="2"/>
      <c r="M8" s="2"/>
      <c r="N8" s="2"/>
      <c r="O8" s="2"/>
      <c r="P8" s="2"/>
      <c r="Q8" s="2"/>
      <c r="R8" s="2"/>
      <c r="S8" s="7"/>
      <c r="T8" s="37"/>
    </row>
    <row r="9" spans="1:20" ht="57.75" customHeight="1">
      <c r="A9" s="30"/>
      <c r="B9" s="7"/>
      <c r="C9" s="13" t="s">
        <v>47</v>
      </c>
      <c r="D9" s="14" t="s">
        <v>9</v>
      </c>
      <c r="E9" s="14">
        <f>IF(D9="&lt; 50% of the time",1,IF(D9="50-65% of the time",2,IF(D9="65-80% of the time",3,IF(D9="80-95% of the time",4,IF(D9="&gt; 95% of the time",5)))))</f>
        <v>1</v>
      </c>
      <c r="F9" s="14"/>
      <c r="G9" s="14"/>
      <c r="H9" s="15"/>
      <c r="I9" s="7"/>
      <c r="J9" s="2"/>
      <c r="K9" s="2"/>
      <c r="L9" s="2"/>
      <c r="M9" s="2"/>
      <c r="N9" s="2"/>
      <c r="O9" s="2"/>
      <c r="P9" s="2"/>
      <c r="Q9" s="2"/>
      <c r="R9" s="2"/>
      <c r="S9" s="7"/>
      <c r="T9" s="37"/>
    </row>
    <row r="10" spans="1:20" ht="63.75" customHeight="1">
      <c r="A10" s="30"/>
      <c r="B10" s="7"/>
      <c r="C10" s="13" t="s">
        <v>48</v>
      </c>
      <c r="D10" s="14" t="s">
        <v>21</v>
      </c>
      <c r="E10" s="14">
        <f>IF(D10="Strongly disagree",1,IF(D10="Disagree",2,IF(D10="Moderate",3,IF(D10="Agree",4,IF(D10="Strongly agree",5)))))</f>
        <v>3</v>
      </c>
      <c r="F10" s="14"/>
      <c r="G10" s="14"/>
      <c r="H10" s="15"/>
      <c r="I10" s="7"/>
      <c r="J10" s="2"/>
      <c r="K10" s="2"/>
      <c r="L10" s="2"/>
      <c r="M10" s="2"/>
      <c r="N10" s="2"/>
      <c r="O10" s="2"/>
      <c r="P10" s="2"/>
      <c r="Q10" s="2"/>
      <c r="R10" s="2"/>
      <c r="S10" s="7"/>
      <c r="T10" s="37"/>
    </row>
    <row r="11" spans="1:20" ht="33" customHeight="1">
      <c r="A11" s="30"/>
      <c r="B11" s="7"/>
      <c r="C11" s="13" t="s">
        <v>49</v>
      </c>
      <c r="D11" s="14" t="s">
        <v>21</v>
      </c>
      <c r="E11" s="14">
        <f t="shared" ref="E11" si="0">IF(D11="Strongly disagree",1,IF(D11="Disagree",2,IF(D11="Moderate",3,IF(D11="Agree",4,IF(D11="Strongly agree",5)))))</f>
        <v>3</v>
      </c>
      <c r="F11" s="14"/>
      <c r="G11" s="14"/>
      <c r="H11" s="15"/>
      <c r="I11" s="7"/>
      <c r="J11" s="30"/>
      <c r="K11" s="30"/>
      <c r="L11" s="30"/>
      <c r="M11" s="30"/>
      <c r="N11" s="30"/>
      <c r="O11" s="30"/>
      <c r="P11" s="30"/>
      <c r="Q11" s="30"/>
      <c r="R11" s="30"/>
      <c r="S11" s="7"/>
      <c r="T11" s="37"/>
    </row>
    <row r="12" spans="1:20" ht="48.75" customHeight="1">
      <c r="A12" s="30"/>
      <c r="B12" s="7"/>
      <c r="C12" s="13" t="s">
        <v>50</v>
      </c>
      <c r="D12" s="14" t="s">
        <v>15</v>
      </c>
      <c r="E12" s="14">
        <f>IF(D12="&lt; 50% of the time",1,IF(D12="50-65% of the time",2,IF(D12="65-80% of the time",3,IF(D12="80-95% of the time",4,IF(D12="&gt; 95% of the time",5)))))</f>
        <v>3</v>
      </c>
      <c r="F12" s="14"/>
      <c r="G12" s="14"/>
      <c r="H12" s="15"/>
      <c r="I12" s="7"/>
      <c r="J12" s="30"/>
      <c r="K12" s="30"/>
      <c r="L12" s="30"/>
      <c r="M12" s="30"/>
      <c r="N12" s="30"/>
      <c r="O12" s="30"/>
      <c r="P12" s="30"/>
      <c r="Q12" s="30"/>
      <c r="R12" s="30"/>
      <c r="S12" s="7"/>
      <c r="T12" s="37"/>
    </row>
    <row r="13" spans="1:20" ht="32.25" customHeight="1">
      <c r="A13" s="30"/>
      <c r="B13" s="7"/>
      <c r="C13" s="13" t="s">
        <v>51</v>
      </c>
      <c r="D13" s="14" t="s">
        <v>11</v>
      </c>
      <c r="E13" s="14">
        <f t="shared" ref="E13:E17" si="1">IF(D13="&lt; 50% of the time",1,IF(D13="50-65% of the time",2,IF(D13="65-80% of the time",3,IF(D13="80-95% of the time",4,IF(D13="&gt; 95% of the time",5)))))</f>
        <v>2</v>
      </c>
      <c r="F13" s="14"/>
      <c r="G13" s="14"/>
      <c r="H13" s="15"/>
      <c r="I13" s="7"/>
      <c r="J13" s="30"/>
      <c r="K13" s="30"/>
      <c r="L13" s="30"/>
      <c r="M13" s="30"/>
      <c r="N13" s="30"/>
      <c r="O13" s="30"/>
      <c r="P13" s="30"/>
      <c r="Q13" s="30"/>
      <c r="R13" s="30"/>
      <c r="S13" s="7"/>
      <c r="T13" s="37"/>
    </row>
    <row r="14" spans="1:20" ht="76.5" customHeight="1">
      <c r="A14" s="30"/>
      <c r="B14" s="7"/>
      <c r="C14" s="13" t="s">
        <v>52</v>
      </c>
      <c r="D14" s="14" t="s">
        <v>9</v>
      </c>
      <c r="E14" s="14">
        <f t="shared" si="1"/>
        <v>1</v>
      </c>
      <c r="F14" s="14"/>
      <c r="G14" s="14"/>
      <c r="H14" s="15"/>
      <c r="I14" s="7"/>
      <c r="J14" s="7"/>
      <c r="K14" s="7"/>
      <c r="L14" s="7"/>
      <c r="M14" s="7"/>
      <c r="N14" s="7"/>
      <c r="O14" s="7"/>
      <c r="P14" s="7"/>
      <c r="Q14" s="7"/>
      <c r="R14" s="7"/>
      <c r="S14" s="7"/>
      <c r="T14" s="37"/>
    </row>
    <row r="15" spans="1:20" ht="60" customHeight="1">
      <c r="A15" s="30"/>
      <c r="B15" s="7"/>
      <c r="C15" s="13" t="s">
        <v>53</v>
      </c>
      <c r="D15" s="14" t="s">
        <v>54</v>
      </c>
      <c r="E15" s="14">
        <f>IF(D15="Strongly disagree",1,IF(D15="Disagree",2,IF(D15="Moderate",3,IF(D15="Agree",4,IF(D15="Strongly agree",5)))))</f>
        <v>2</v>
      </c>
      <c r="F15" s="14"/>
      <c r="G15" s="14"/>
      <c r="H15" s="15"/>
      <c r="I15" s="7"/>
      <c r="J15" s="7"/>
      <c r="K15" s="7"/>
      <c r="L15" s="7"/>
      <c r="M15" s="7"/>
      <c r="N15" s="7"/>
      <c r="O15" s="7"/>
      <c r="P15" s="7"/>
      <c r="Q15" s="7"/>
      <c r="R15" s="7"/>
      <c r="S15" s="7"/>
      <c r="T15" s="37"/>
    </row>
    <row r="16" spans="1:20" ht="33.75" customHeight="1">
      <c r="A16" s="30"/>
      <c r="B16" s="7"/>
      <c r="C16" s="13" t="s">
        <v>55</v>
      </c>
      <c r="D16" s="14" t="s">
        <v>54</v>
      </c>
      <c r="E16" s="14">
        <f t="shared" ref="E16" si="2">IF(D16="Strongly disagree",1,IF(D16="Disagree",2,IF(D16="Moderate",3,IF(D16="Agree",4,IF(D16="Strongly agree",5)))))</f>
        <v>2</v>
      </c>
      <c r="F16" s="14"/>
      <c r="G16" s="14"/>
      <c r="H16" s="15"/>
      <c r="I16" s="7"/>
      <c r="J16" s="7"/>
      <c r="K16" s="7"/>
      <c r="L16" s="7"/>
      <c r="M16" s="7"/>
      <c r="N16" s="7"/>
      <c r="O16" s="7"/>
      <c r="P16" s="7"/>
      <c r="Q16" s="7"/>
      <c r="R16" s="7"/>
      <c r="S16" s="7"/>
      <c r="T16" s="37"/>
    </row>
    <row r="17" spans="1:20" ht="51" customHeight="1">
      <c r="A17" s="30"/>
      <c r="B17" s="7"/>
      <c r="C17" s="13" t="s">
        <v>56</v>
      </c>
      <c r="D17" s="14" t="s">
        <v>11</v>
      </c>
      <c r="E17" s="14">
        <f t="shared" si="1"/>
        <v>2</v>
      </c>
      <c r="F17" s="14"/>
      <c r="G17" s="14"/>
      <c r="H17" s="15"/>
      <c r="I17" s="7"/>
      <c r="J17" s="7"/>
      <c r="K17" s="7"/>
      <c r="L17" s="7"/>
      <c r="M17" s="7"/>
      <c r="N17" s="7"/>
      <c r="O17" s="7"/>
      <c r="P17" s="7"/>
      <c r="Q17" s="7"/>
      <c r="R17" s="7"/>
      <c r="S17" s="7"/>
      <c r="T17" s="37"/>
    </row>
    <row r="18" spans="1:20">
      <c r="A18" s="30"/>
      <c r="B18" s="7"/>
      <c r="C18" s="16"/>
      <c r="D18" s="17"/>
      <c r="E18" s="17"/>
      <c r="F18" s="17"/>
      <c r="G18" s="17"/>
      <c r="H18" s="7"/>
      <c r="I18" s="7"/>
      <c r="J18" s="7"/>
      <c r="K18" s="7"/>
      <c r="L18" s="7"/>
      <c r="M18" s="7"/>
      <c r="N18" s="7"/>
      <c r="O18" s="7"/>
      <c r="P18" s="7"/>
      <c r="Q18" s="7"/>
      <c r="R18" s="7"/>
      <c r="S18" s="7"/>
      <c r="T18" s="37"/>
    </row>
    <row r="19" spans="1:20">
      <c r="A19" s="30"/>
      <c r="B19" s="30"/>
      <c r="C19" s="36"/>
      <c r="D19" s="30"/>
      <c r="E19" s="30"/>
      <c r="F19" s="30"/>
      <c r="G19" s="30"/>
      <c r="H19" s="30"/>
      <c r="I19" s="30"/>
      <c r="J19" s="30"/>
      <c r="K19" s="30"/>
      <c r="L19" s="30"/>
      <c r="M19" s="30"/>
      <c r="N19" s="30"/>
      <c r="O19" s="30"/>
      <c r="P19" s="30"/>
      <c r="Q19" s="30"/>
      <c r="R19" s="30"/>
      <c r="S19" s="30"/>
      <c r="T19" s="37"/>
    </row>
  </sheetData>
  <dataValidations count="3">
    <dataValidation type="list" allowBlank="1" showInputMessage="1" showErrorMessage="1" sqref="H5:H17" xr:uid="{8E86CAEA-DE79-4C83-872A-1FC5C18FEFE0}">
      <formula1>"High, Medium, Low, Future Scope"</formula1>
    </dataValidation>
    <dataValidation type="list" allowBlank="1" showInputMessage="1" showErrorMessage="1" sqref="D5:D9 D17:D18 D12:D14" xr:uid="{A083FAE4-E5DA-4262-BD21-55DDBCE956D9}">
      <formula1>"&lt; 50% of the time, 50-65% of the time, 65-80% of the time, 80-95% of the time, &gt; 95% of the time"</formula1>
    </dataValidation>
    <dataValidation type="list" allowBlank="1" showInputMessage="1" showErrorMessage="1" sqref="D10:D11 D15:D16" xr:uid="{E342A969-E72B-4088-9130-40EF6766D283}">
      <formula1>"Strongly disagree, Disagree, Moderate, Agree, Strongly agree"</formula1>
    </dataValidation>
  </dataValidations>
  <pageMargins left="0.70866141732283472" right="0.70866141732283472" top="0.78740157480314965" bottom="0.78740157480314965"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8936-E644-4C9E-82E5-7EB63588003E}">
  <sheetPr codeName="Tabelle4"/>
  <dimension ref="A1:T25"/>
  <sheetViews>
    <sheetView showGridLines="0" showRowColHeaders="0" topLeftCell="D1" zoomScale="90" zoomScaleNormal="90" workbookViewId="0">
      <selection activeCell="H5" sqref="H5:H18"/>
    </sheetView>
  </sheetViews>
  <sheetFormatPr defaultColWidth="0" defaultRowHeight="14.1" zeroHeight="1"/>
  <cols>
    <col min="1" max="2" width="2.125" style="7" customWidth="1"/>
    <col min="3" max="3" width="55.625" style="7" customWidth="1"/>
    <col min="4" max="4" width="16.375" style="7" customWidth="1"/>
    <col min="5" max="5" width="9.625" style="7" customWidth="1"/>
    <col min="6" max="6" width="23.5" style="7" bestFit="1" customWidth="1"/>
    <col min="7" max="7" width="32.625" style="7" customWidth="1"/>
    <col min="8" max="8" width="10.5" style="7" customWidth="1"/>
    <col min="9" max="9" width="5.625" style="7" customWidth="1"/>
    <col min="10" max="11" width="8.625" style="7" customWidth="1"/>
    <col min="12" max="15" width="10.875" style="7" customWidth="1"/>
    <col min="16" max="18" width="8.625" style="7" customWidth="1"/>
    <col min="19" max="20" width="2.125" style="7" customWidth="1"/>
    <col min="21" max="16384" width="8.625" style="7" hidden="1"/>
  </cols>
  <sheetData>
    <row r="1" spans="1:20" ht="11.1" customHeight="1">
      <c r="A1" s="30"/>
      <c r="B1" s="30"/>
      <c r="C1" s="30"/>
      <c r="D1" s="30"/>
      <c r="E1" s="30"/>
      <c r="F1" s="30"/>
      <c r="G1" s="30"/>
      <c r="H1" s="30"/>
      <c r="I1" s="30"/>
      <c r="J1" s="30"/>
      <c r="K1" s="30"/>
      <c r="L1" s="30"/>
      <c r="M1" s="30"/>
      <c r="N1" s="30"/>
      <c r="O1" s="30"/>
      <c r="P1" s="30"/>
      <c r="Q1" s="30"/>
      <c r="R1" s="30"/>
      <c r="S1" s="30"/>
      <c r="T1" s="30"/>
    </row>
    <row r="2" spans="1:20" ht="11.1" customHeight="1">
      <c r="A2" s="30"/>
      <c r="T2" s="30"/>
    </row>
    <row r="3" spans="1:20" ht="39" customHeight="1">
      <c r="A3" s="30"/>
      <c r="C3" s="3" t="s">
        <v>57</v>
      </c>
      <c r="D3"/>
      <c r="E3"/>
      <c r="F3"/>
      <c r="G3"/>
      <c r="H3"/>
      <c r="T3" s="30"/>
    </row>
    <row r="4" spans="1:20" ht="24.95" customHeight="1" thickBot="1">
      <c r="A4" s="30"/>
      <c r="C4" s="4" t="s">
        <v>1</v>
      </c>
      <c r="D4" s="5" t="s">
        <v>2</v>
      </c>
      <c r="E4" s="5" t="s">
        <v>3</v>
      </c>
      <c r="F4" s="5" t="s">
        <v>4</v>
      </c>
      <c r="G4" s="5" t="s">
        <v>5</v>
      </c>
      <c r="H4" s="6" t="s">
        <v>6</v>
      </c>
      <c r="J4" s="8" t="s">
        <v>7</v>
      </c>
      <c r="K4" s="9"/>
      <c r="L4" s="9"/>
      <c r="M4" s="2"/>
      <c r="N4" s="2"/>
      <c r="O4" s="2"/>
      <c r="P4" s="2"/>
      <c r="Q4" s="2"/>
      <c r="R4" s="2"/>
      <c r="T4" s="30"/>
    </row>
    <row r="5" spans="1:20" ht="33" customHeight="1">
      <c r="A5" s="30"/>
      <c r="C5" s="10" t="s">
        <v>58</v>
      </c>
      <c r="D5" s="11" t="s">
        <v>15</v>
      </c>
      <c r="E5" s="11">
        <f>IF(D5="&lt; 50% of the time",1,IF(D5="50-65% of the time",2,IF(D5="65-80% of the time",3,IF(D5="80-95% of the time",4,IF(D5="&gt; 95% of the time",5)))))</f>
        <v>3</v>
      </c>
      <c r="F5" s="11"/>
      <c r="G5" s="11"/>
      <c r="H5" s="12"/>
      <c r="J5" s="2"/>
      <c r="K5" s="2"/>
      <c r="L5" s="2"/>
      <c r="M5" s="2"/>
      <c r="N5" s="2"/>
      <c r="O5" s="2"/>
      <c r="P5" s="2"/>
      <c r="Q5" s="2"/>
      <c r="R5" s="2"/>
      <c r="T5" s="30"/>
    </row>
    <row r="6" spans="1:20" ht="43.5" customHeight="1">
      <c r="A6" s="30"/>
      <c r="C6" s="13" t="s">
        <v>59</v>
      </c>
      <c r="D6" s="14" t="s">
        <v>60</v>
      </c>
      <c r="E6" s="14">
        <f>IF(D6="&lt; 50% of the time",1,IF(D6="50-65% of the time",2,IF(D6="65-80% of the time",3,IF(D6="80-95% of the time",4,IF(D6="&gt; 95% of the time",5)))))</f>
        <v>4</v>
      </c>
      <c r="F6" s="14"/>
      <c r="G6" s="14"/>
      <c r="H6" s="15"/>
      <c r="J6" s="2"/>
      <c r="K6" s="2"/>
      <c r="L6" s="2"/>
      <c r="M6" s="2"/>
      <c r="N6" s="2"/>
      <c r="O6" s="2"/>
      <c r="P6" s="2"/>
      <c r="Q6" s="2"/>
      <c r="R6" s="2"/>
      <c r="T6" s="30"/>
    </row>
    <row r="7" spans="1:20" ht="45" customHeight="1">
      <c r="A7" s="30"/>
      <c r="C7" s="13" t="s">
        <v>61</v>
      </c>
      <c r="D7" s="14" t="s">
        <v>9</v>
      </c>
      <c r="E7" s="14">
        <f>IF(D7="&lt; 50% of the time",1,IF(D7="50-65% of the time",2,IF(D7="65-80% of the time",3,IF(D7="80-95% of the time",4,IF(D7="&gt; 95% of the time",5)))))</f>
        <v>1</v>
      </c>
      <c r="F7" s="14"/>
      <c r="G7" s="14"/>
      <c r="H7" s="15"/>
      <c r="J7" s="2"/>
      <c r="K7" s="2"/>
      <c r="L7" s="2"/>
      <c r="M7" s="2"/>
      <c r="N7" s="2"/>
      <c r="O7" s="2"/>
      <c r="P7" s="2"/>
      <c r="Q7" s="2"/>
      <c r="R7" s="2"/>
      <c r="T7" s="30"/>
    </row>
    <row r="8" spans="1:20" ht="55.5" customHeight="1">
      <c r="A8" s="30"/>
      <c r="C8" s="13" t="s">
        <v>62</v>
      </c>
      <c r="D8" s="14" t="s">
        <v>15</v>
      </c>
      <c r="E8" s="14">
        <f>IF(D8="&lt; 50% of the time",1,IF(D8="50-65% of the time",2,IF(D8="65-80% of the time",3,IF(D8="80-95% of the time",4,IF(D8="&gt; 95% of the time",5)))))</f>
        <v>3</v>
      </c>
      <c r="F8" s="14"/>
      <c r="G8" s="14"/>
      <c r="H8" s="15"/>
      <c r="J8" s="2"/>
      <c r="K8" s="2"/>
      <c r="L8" s="2"/>
      <c r="M8" s="2"/>
      <c r="N8" s="2"/>
      <c r="O8" s="2"/>
      <c r="P8" s="2"/>
      <c r="Q8" s="2"/>
      <c r="R8" s="2"/>
      <c r="T8" s="30"/>
    </row>
    <row r="9" spans="1:20" ht="61.5" customHeight="1">
      <c r="A9" s="30"/>
      <c r="C9" s="13" t="s">
        <v>63</v>
      </c>
      <c r="D9" s="14" t="s">
        <v>54</v>
      </c>
      <c r="E9" s="14">
        <f>IF(D9="Strongly disagree",1,IF(D9="Disagree",2,IF(D9="Moderate",3,IF(D9="Agree",4,IF(D9="Strongly agree",5)))))</f>
        <v>2</v>
      </c>
      <c r="F9" s="14"/>
      <c r="G9" s="14"/>
      <c r="H9" s="15"/>
      <c r="J9" s="2"/>
      <c r="K9" s="2"/>
      <c r="L9" s="2"/>
      <c r="M9" s="2"/>
      <c r="N9" s="2"/>
      <c r="O9" s="2"/>
      <c r="P9" s="2"/>
      <c r="Q9" s="2"/>
      <c r="R9" s="2"/>
      <c r="T9" s="30"/>
    </row>
    <row r="10" spans="1:20" ht="34.5" customHeight="1">
      <c r="A10" s="30"/>
      <c r="C10" s="13" t="s">
        <v>64</v>
      </c>
      <c r="D10" s="14" t="s">
        <v>21</v>
      </c>
      <c r="E10" s="14">
        <f t="shared" ref="E10" si="0">IF(D10="Strongly disagree",1,IF(D10="Disagree",2,IF(D10="Moderate",3,IF(D10="Agree",4,IF(D10="Strongly agree",5)))))</f>
        <v>3</v>
      </c>
      <c r="F10" s="14"/>
      <c r="G10" s="14"/>
      <c r="H10" s="15"/>
      <c r="J10" s="2"/>
      <c r="K10" s="2"/>
      <c r="L10" s="2"/>
      <c r="M10" s="2"/>
      <c r="N10" s="2"/>
      <c r="O10" s="2"/>
      <c r="P10" s="2"/>
      <c r="Q10" s="2"/>
      <c r="R10" s="2"/>
      <c r="T10" s="30"/>
    </row>
    <row r="11" spans="1:20" ht="47.25" customHeight="1">
      <c r="A11" s="30"/>
      <c r="C11" s="13" t="s">
        <v>65</v>
      </c>
      <c r="D11" s="14" t="s">
        <v>15</v>
      </c>
      <c r="E11" s="14">
        <f>IF(D11="&lt; 50% of the time",1,IF(D11="50-65% of the time",2,IF(D11="65-80% of the time",3,IF(D11="80-95% of the time",4,IF(D11="&gt; 95% of the time",5)))))</f>
        <v>3</v>
      </c>
      <c r="F11" s="14"/>
      <c r="G11" s="14"/>
      <c r="H11" s="15"/>
      <c r="J11" s="30"/>
      <c r="K11" s="30"/>
      <c r="L11" s="30"/>
      <c r="M11" s="30"/>
      <c r="N11" s="30"/>
      <c r="O11" s="30"/>
      <c r="P11" s="30"/>
      <c r="Q11" s="30"/>
      <c r="R11" s="30"/>
      <c r="T11" s="30"/>
    </row>
    <row r="12" spans="1:20" ht="64.5" customHeight="1">
      <c r="A12" s="30"/>
      <c r="C12" s="13" t="s">
        <v>66</v>
      </c>
      <c r="D12" s="14" t="s">
        <v>11</v>
      </c>
      <c r="E12" s="14">
        <f t="shared" ref="E12:E15" si="1">IF(D12="&lt; 50% of the time",1,IF(D12="50-65% of the time",2,IF(D12="65-80% of the time",3,IF(D12="80-95% of the time",4,IF(D12="&gt; 95% of the time",5)))))</f>
        <v>2</v>
      </c>
      <c r="F12" s="14"/>
      <c r="G12" s="14"/>
      <c r="H12" s="15"/>
      <c r="J12" s="30"/>
      <c r="K12" s="30"/>
      <c r="L12" s="30"/>
      <c r="M12" s="30"/>
      <c r="N12" s="30"/>
      <c r="O12" s="30"/>
      <c r="P12" s="30"/>
      <c r="Q12" s="30"/>
      <c r="R12" s="30"/>
      <c r="T12" s="30"/>
    </row>
    <row r="13" spans="1:20" ht="75">
      <c r="A13" s="30"/>
      <c r="C13" s="13" t="s">
        <v>67</v>
      </c>
      <c r="D13" s="14" t="s">
        <v>11</v>
      </c>
      <c r="E13" s="14">
        <f t="shared" si="1"/>
        <v>2</v>
      </c>
      <c r="F13" s="14"/>
      <c r="G13" s="14"/>
      <c r="H13" s="15"/>
      <c r="T13" s="30"/>
    </row>
    <row r="14" spans="1:20" ht="78" customHeight="1">
      <c r="A14" s="30"/>
      <c r="C14" s="13" t="s">
        <v>68</v>
      </c>
      <c r="D14" s="14" t="s">
        <v>9</v>
      </c>
      <c r="E14" s="14">
        <f t="shared" si="1"/>
        <v>1</v>
      </c>
      <c r="F14" s="14"/>
      <c r="G14" s="14"/>
      <c r="H14" s="15"/>
      <c r="T14" s="30"/>
    </row>
    <row r="15" spans="1:20" ht="45" customHeight="1">
      <c r="A15" s="30"/>
      <c r="C15" s="13" t="s">
        <v>69</v>
      </c>
      <c r="D15" s="14" t="s">
        <v>9</v>
      </c>
      <c r="E15" s="14">
        <f t="shared" si="1"/>
        <v>1</v>
      </c>
      <c r="F15" s="14"/>
      <c r="G15" s="14"/>
      <c r="H15" s="15"/>
      <c r="T15" s="30"/>
    </row>
    <row r="16" spans="1:20" ht="46.5" customHeight="1">
      <c r="A16" s="30"/>
      <c r="C16" s="13" t="s">
        <v>70</v>
      </c>
      <c r="D16" s="14" t="s">
        <v>54</v>
      </c>
      <c r="E16" s="14">
        <f>IF(D16="Strongly disagree",1,IF(D16="Disagree",2,IF(D16="Moderate",3,IF(D16="Agree",4,IF(D16="Strongly agree",5)))))</f>
        <v>2</v>
      </c>
      <c r="F16" s="14"/>
      <c r="G16" s="14"/>
      <c r="H16" s="15"/>
      <c r="T16" s="30"/>
    </row>
    <row r="17" spans="1:20" ht="31.5" customHeight="1">
      <c r="A17" s="30"/>
      <c r="C17" s="13" t="s">
        <v>71</v>
      </c>
      <c r="D17" s="14" t="s">
        <v>54</v>
      </c>
      <c r="E17" s="14">
        <f t="shared" ref="E17" si="2">IF(D17="Strongly disagree",1,IF(D17="Disagree",2,IF(D17="Moderate",3,IF(D17="Agree",4,IF(D17="Strongly agree",5)))))</f>
        <v>2</v>
      </c>
      <c r="F17" s="14"/>
      <c r="G17" s="14"/>
      <c r="H17" s="15"/>
      <c r="T17" s="30"/>
    </row>
    <row r="18" spans="1:20" ht="42.75" customHeight="1">
      <c r="A18" s="30"/>
      <c r="C18" s="13" t="s">
        <v>72</v>
      </c>
      <c r="D18" s="14" t="s">
        <v>11</v>
      </c>
      <c r="E18" s="14">
        <f>IF(D18="&lt; 50% of the time",1,IF(D18="50-65% of the time",2,IF(D18="65-80% of the time",3,IF(D18="80-95% of the time",4,IF(D18="&gt; 95% of the time",5)))))</f>
        <v>2</v>
      </c>
      <c r="F18" s="14"/>
      <c r="G18" s="14"/>
      <c r="H18" s="15"/>
      <c r="T18" s="30"/>
    </row>
    <row r="19" spans="1:20" ht="11.1" customHeight="1">
      <c r="A19" s="30"/>
      <c r="C19" s="33"/>
      <c r="T19" s="30"/>
    </row>
    <row r="20" spans="1:20" ht="11.1" customHeight="1">
      <c r="A20" s="30"/>
      <c r="B20" s="30"/>
      <c r="C20" s="36"/>
      <c r="D20" s="30"/>
      <c r="E20" s="30"/>
      <c r="F20" s="30"/>
      <c r="G20" s="30"/>
      <c r="H20" s="30"/>
      <c r="I20" s="30"/>
      <c r="J20" s="30"/>
      <c r="K20" s="30"/>
      <c r="L20" s="30"/>
      <c r="M20" s="30"/>
      <c r="N20" s="30"/>
      <c r="O20" s="30"/>
      <c r="P20" s="30"/>
      <c r="Q20" s="30"/>
      <c r="R20" s="30"/>
      <c r="S20" s="30"/>
      <c r="T20" s="30"/>
    </row>
    <row r="21" spans="1:20" hidden="1">
      <c r="C21" s="33"/>
    </row>
    <row r="22" spans="1:20" hidden="1">
      <c r="C22" s="38"/>
    </row>
    <row r="23" spans="1:20" hidden="1">
      <c r="C23" s="38"/>
    </row>
    <row r="24" spans="1:20" hidden="1">
      <c r="C24" s="38"/>
    </row>
    <row r="25" spans="1:20" hidden="1">
      <c r="C25" s="38"/>
    </row>
  </sheetData>
  <dataValidations count="3">
    <dataValidation type="list" allowBlank="1" showInputMessage="1" showErrorMessage="1" sqref="H5:H18" xr:uid="{7D758E09-357F-483A-A1F5-BCEE3AEE44A1}">
      <formula1>"High, Medium, Low, Future Scope"</formula1>
    </dataValidation>
    <dataValidation type="list" allowBlank="1" showInputMessage="1" showErrorMessage="1" sqref="D11:D15 D18 D5:D8" xr:uid="{7017A4B0-5046-42CA-B56B-67BA5620F336}">
      <formula1>"&lt; 50% of the time, 50-65% of the time, 65-80% of the time, 80-95% of the time, &gt; 95% of the time"</formula1>
    </dataValidation>
    <dataValidation type="list" allowBlank="1" showInputMessage="1" showErrorMessage="1" sqref="D9:D10 D16:D17" xr:uid="{0B75BF33-1ACE-41D7-BFBB-6812B169F5F5}">
      <formula1>"Strongly disagree, Disagree, Moderate, Agree, Strongly agree"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AD57-2484-4703-9AD5-AFADD169A448}">
  <sheetPr codeName="Tabelle5"/>
  <dimension ref="A1:T27"/>
  <sheetViews>
    <sheetView showGridLines="0" showRowColHeaders="0" zoomScale="90" zoomScaleNormal="90" workbookViewId="0">
      <selection activeCell="A7" sqref="A7"/>
    </sheetView>
  </sheetViews>
  <sheetFormatPr defaultColWidth="0" defaultRowHeight="14.1" zeroHeight="1"/>
  <cols>
    <col min="1" max="2" width="2.125" style="7" customWidth="1"/>
    <col min="3" max="3" width="55.625" style="7" customWidth="1"/>
    <col min="4" max="4" width="15.625" style="7" customWidth="1"/>
    <col min="5" max="5" width="9.125" style="7" customWidth="1"/>
    <col min="6" max="6" width="23.5" style="7" bestFit="1" customWidth="1"/>
    <col min="7" max="7" width="35.5" style="38" customWidth="1"/>
    <col min="8" max="8" width="10.125" style="7" customWidth="1"/>
    <col min="9" max="9" width="6.125" style="7" customWidth="1"/>
    <col min="10" max="11" width="8.625" style="7" customWidth="1"/>
    <col min="12" max="13" width="11" style="7" customWidth="1"/>
    <col min="14" max="15" width="10.125" style="7" customWidth="1"/>
    <col min="16" max="18" width="8.625" style="7" customWidth="1"/>
    <col min="19" max="20" width="2.125" style="7" customWidth="1"/>
    <col min="21" max="16384" width="8.625" style="7" hidden="1"/>
  </cols>
  <sheetData>
    <row r="1" spans="1:20" ht="11.1" customHeight="1">
      <c r="A1" s="30"/>
      <c r="B1" s="30"/>
      <c r="C1" s="30"/>
      <c r="D1" s="30"/>
      <c r="E1" s="30"/>
      <c r="F1" s="30"/>
      <c r="G1" s="39"/>
      <c r="H1" s="30"/>
      <c r="I1" s="30"/>
      <c r="J1" s="30"/>
      <c r="K1" s="30"/>
      <c r="L1" s="30"/>
      <c r="M1" s="30"/>
      <c r="N1" s="30"/>
      <c r="O1" s="30"/>
      <c r="P1" s="30"/>
      <c r="Q1" s="30"/>
      <c r="R1" s="30"/>
      <c r="S1" s="30"/>
      <c r="T1" s="30"/>
    </row>
    <row r="2" spans="1:20" ht="11.1" customHeight="1">
      <c r="A2" s="30"/>
      <c r="T2" s="30"/>
    </row>
    <row r="3" spans="1:20" ht="39" customHeight="1">
      <c r="A3" s="30"/>
      <c r="C3" s="3" t="s">
        <v>73</v>
      </c>
      <c r="D3"/>
      <c r="E3"/>
      <c r="F3"/>
      <c r="G3"/>
      <c r="H3"/>
      <c r="T3" s="30"/>
    </row>
    <row r="4" spans="1:20" ht="24.95" customHeight="1" thickBot="1">
      <c r="A4" s="30"/>
      <c r="C4" s="4" t="s">
        <v>1</v>
      </c>
      <c r="D4" s="5" t="s">
        <v>2</v>
      </c>
      <c r="E4" s="5" t="s">
        <v>3</v>
      </c>
      <c r="F4" s="5" t="s">
        <v>4</v>
      </c>
      <c r="G4" s="5" t="s">
        <v>5</v>
      </c>
      <c r="H4" s="6" t="s">
        <v>6</v>
      </c>
      <c r="J4" s="8" t="s">
        <v>7</v>
      </c>
      <c r="K4" s="9"/>
      <c r="L4" s="9"/>
      <c r="M4" s="2"/>
      <c r="N4" s="2"/>
      <c r="O4" s="2"/>
      <c r="P4" s="2"/>
      <c r="Q4" s="2"/>
      <c r="R4" s="2"/>
      <c r="T4" s="30"/>
    </row>
    <row r="5" spans="1:20" ht="45" customHeight="1">
      <c r="A5" s="30"/>
      <c r="C5" s="34" t="s">
        <v>74</v>
      </c>
      <c r="D5" s="11" t="s">
        <v>54</v>
      </c>
      <c r="E5" s="11">
        <f>IF(D5="Strongly disagree",1,IF(D5="Disagree",2,IF(D5="Moderate",3,IF(D5="Agree",4,IF(D5="Strongly agree",5)))))</f>
        <v>2</v>
      </c>
      <c r="F5" s="11"/>
      <c r="G5" s="11"/>
      <c r="H5" s="12"/>
      <c r="J5" s="2"/>
      <c r="K5" s="2"/>
      <c r="L5" s="2"/>
      <c r="M5" s="2"/>
      <c r="N5" s="2"/>
      <c r="O5" s="2"/>
      <c r="P5" s="2"/>
      <c r="Q5" s="2"/>
      <c r="R5" s="2"/>
      <c r="T5" s="30"/>
    </row>
    <row r="6" spans="1:20" ht="69.75" customHeight="1">
      <c r="A6" s="30"/>
      <c r="C6" s="35" t="s">
        <v>75</v>
      </c>
      <c r="D6" s="14" t="s">
        <v>54</v>
      </c>
      <c r="E6" s="14">
        <f t="shared" ref="E6" si="0">IF(D6="Strongly disagree",1,IF(D6="Disagree",2,IF(D6="Moderate",3,IF(D6="Agree",4,IF(D6="Strongly agree",5)))))</f>
        <v>2</v>
      </c>
      <c r="F6" s="14"/>
      <c r="G6" s="14"/>
      <c r="H6" s="15"/>
      <c r="J6" s="2"/>
      <c r="K6" s="2"/>
      <c r="L6" s="2"/>
      <c r="M6" s="2"/>
      <c r="N6" s="2"/>
      <c r="O6" s="2"/>
      <c r="P6" s="2"/>
      <c r="Q6" s="2"/>
      <c r="R6" s="2"/>
      <c r="T6" s="30"/>
    </row>
    <row r="7" spans="1:20" ht="50.1">
      <c r="A7" s="30"/>
      <c r="C7" s="35" t="s">
        <v>76</v>
      </c>
      <c r="D7" s="14" t="s">
        <v>54</v>
      </c>
      <c r="E7" s="14">
        <f>IF(D7="Strongly disagree",1,IF(D7="Disagree",2,IF(D7="Moderate",3,IF(D7="Agree",4,IF(D7="Strongly agree",5)))))</f>
        <v>2</v>
      </c>
      <c r="F7" s="14"/>
      <c r="G7" s="14"/>
      <c r="H7" s="15"/>
      <c r="J7" s="2"/>
      <c r="K7" s="2"/>
      <c r="L7" s="2"/>
      <c r="M7" s="2"/>
      <c r="N7" s="2"/>
      <c r="O7" s="2"/>
      <c r="P7" s="2"/>
      <c r="Q7" s="2"/>
      <c r="R7" s="2"/>
      <c r="T7" s="30"/>
    </row>
    <row r="8" spans="1:20" ht="68.25" customHeight="1">
      <c r="A8" s="30"/>
      <c r="C8" s="35" t="s">
        <v>77</v>
      </c>
      <c r="D8" s="14" t="s">
        <v>11</v>
      </c>
      <c r="E8" s="14">
        <f>IF(D8="&lt; 50% of the time",1,IF(D8="50-65% of the time",2,IF(D8="65-80% of the time",3,IF(D8="80-95% of the time",4,IF(D8="&gt; 95% of the time",5)))))</f>
        <v>2</v>
      </c>
      <c r="F8" s="14"/>
      <c r="G8" s="14"/>
      <c r="H8" s="15"/>
      <c r="J8" s="2"/>
      <c r="K8" s="2"/>
      <c r="L8" s="2"/>
      <c r="M8" s="2"/>
      <c r="N8" s="2"/>
      <c r="O8" s="2"/>
      <c r="P8" s="2"/>
      <c r="Q8" s="2"/>
      <c r="R8" s="2"/>
      <c r="T8" s="30"/>
    </row>
    <row r="9" spans="1:20" ht="50.1">
      <c r="A9" s="30"/>
      <c r="C9" s="35" t="s">
        <v>78</v>
      </c>
      <c r="D9" s="14" t="s">
        <v>54</v>
      </c>
      <c r="E9" s="14">
        <f>IF(D9="Strongly disagree",1,IF(D9="Disagree",2,IF(D9="Moderate",3,IF(D9="Agree",4,IF(D9="Strongly agree",5)))))</f>
        <v>2</v>
      </c>
      <c r="F9" s="14"/>
      <c r="G9" s="14"/>
      <c r="H9" s="15"/>
      <c r="J9" s="2"/>
      <c r="K9" s="2"/>
      <c r="L9" s="2"/>
      <c r="M9" s="2"/>
      <c r="N9" s="2"/>
      <c r="O9" s="2"/>
      <c r="P9" s="2"/>
      <c r="Q9" s="2"/>
      <c r="R9" s="2"/>
      <c r="T9" s="30"/>
    </row>
    <row r="10" spans="1:20" ht="75.75" customHeight="1">
      <c r="A10" s="30"/>
      <c r="C10" s="35" t="s">
        <v>79</v>
      </c>
      <c r="D10" s="14" t="s">
        <v>21</v>
      </c>
      <c r="E10" s="14">
        <f>IF(D10="Strongly disagree",1,IF(D10="Disagree",2,IF(D10="Moderate",3,IF(D10="Agree",4,IF(D10="Strongly agree",5)))))</f>
        <v>3</v>
      </c>
      <c r="F10" s="14"/>
      <c r="G10" s="14"/>
      <c r="H10" s="15"/>
      <c r="J10" s="2"/>
      <c r="K10" s="2"/>
      <c r="L10" s="2"/>
      <c r="M10" s="2"/>
      <c r="N10" s="2"/>
      <c r="O10" s="2"/>
      <c r="P10" s="2"/>
      <c r="Q10" s="2"/>
      <c r="R10" s="2"/>
      <c r="T10" s="30"/>
    </row>
    <row r="11" spans="1:20" ht="37.5">
      <c r="A11" s="30"/>
      <c r="C11" s="35" t="s">
        <v>80</v>
      </c>
      <c r="D11" s="14" t="s">
        <v>54</v>
      </c>
      <c r="E11" s="14">
        <f>IF(D11="Strongly disagree",1,IF(D11="Disagree",2,IF(D11="Moderate",3,IF(D11="Agree",4,IF(D11="Strongly agree",5)))))</f>
        <v>2</v>
      </c>
      <c r="F11" s="14"/>
      <c r="G11" s="14"/>
      <c r="H11" s="15"/>
      <c r="T11" s="30"/>
    </row>
    <row r="12" spans="1:20" ht="57.75" customHeight="1">
      <c r="A12" s="30"/>
      <c r="C12" s="35" t="s">
        <v>81</v>
      </c>
      <c r="D12" s="14" t="s">
        <v>54</v>
      </c>
      <c r="E12" s="14">
        <f>IF(D12="Strongly disagree",1,IF(D12="Disagree",2,IF(D12="Moderate",3,IF(D12="Agree",4,IF(D12="Strongly agree",5)))))</f>
        <v>2</v>
      </c>
      <c r="F12" s="14"/>
      <c r="G12" s="14"/>
      <c r="H12" s="15"/>
      <c r="T12" s="30"/>
    </row>
    <row r="13" spans="1:20" ht="57" customHeight="1">
      <c r="A13" s="30"/>
      <c r="C13" s="35" t="s">
        <v>82</v>
      </c>
      <c r="D13" s="14" t="s">
        <v>54</v>
      </c>
      <c r="E13" s="14">
        <f>IF(D13="Strongly disagree",1,IF(D13="Disagree",2,IF(D13="Moderate",3,IF(D13="Agree",4,IF(D13="Strongly agree",5)))))</f>
        <v>2</v>
      </c>
      <c r="F13" s="14"/>
      <c r="G13" s="14"/>
      <c r="H13" s="15"/>
      <c r="T13" s="30"/>
    </row>
    <row r="14" spans="1:20" ht="58.5" customHeight="1">
      <c r="A14" s="30"/>
      <c r="C14" s="35" t="s">
        <v>83</v>
      </c>
      <c r="D14" s="14" t="s">
        <v>21</v>
      </c>
      <c r="E14" s="14">
        <f t="shared" ref="E14" si="1">IF(D14="Strongly disagree",1,IF(D14="Disagree",2,IF(D14="Moderate",3,IF(D14="Agree",4,IF(D14="Strongly agree",5)))))</f>
        <v>3</v>
      </c>
      <c r="F14" s="14"/>
      <c r="G14" s="14"/>
      <c r="H14" s="15"/>
      <c r="T14" s="30"/>
    </row>
    <row r="15" spans="1:20" ht="11.1" customHeight="1">
      <c r="A15" s="30"/>
      <c r="C15" s="33"/>
      <c r="T15" s="30"/>
    </row>
    <row r="16" spans="1:20" ht="11.1" customHeight="1">
      <c r="A16" s="30"/>
      <c r="B16" s="30"/>
      <c r="C16" s="36"/>
      <c r="D16" s="30"/>
      <c r="E16" s="30"/>
      <c r="F16" s="30"/>
      <c r="G16" s="39"/>
      <c r="H16" s="30"/>
      <c r="I16" s="30"/>
      <c r="J16" s="30"/>
      <c r="K16" s="30"/>
      <c r="L16" s="30"/>
      <c r="M16" s="30"/>
      <c r="N16" s="30"/>
      <c r="O16" s="30"/>
      <c r="P16" s="30"/>
      <c r="Q16" s="30"/>
      <c r="R16" s="30"/>
      <c r="S16" s="30"/>
      <c r="T16" s="30"/>
    </row>
    <row r="17" spans="3:3" hidden="1">
      <c r="C17" s="33"/>
    </row>
    <row r="18" spans="3:3" hidden="1">
      <c r="C18" s="33"/>
    </row>
    <row r="19" spans="3:3" hidden="1">
      <c r="C19" s="33"/>
    </row>
    <row r="20" spans="3:3" hidden="1">
      <c r="C20" s="33"/>
    </row>
    <row r="21" spans="3:3" hidden="1">
      <c r="C21" s="33"/>
    </row>
    <row r="22" spans="3:3" hidden="1">
      <c r="C22" s="38"/>
    </row>
    <row r="23" spans="3:3" hidden="1">
      <c r="C23" s="38"/>
    </row>
    <row r="24" spans="3:3" hidden="1">
      <c r="C24" s="38"/>
    </row>
    <row r="25" spans="3:3" hidden="1">
      <c r="C25" s="38"/>
    </row>
    <row r="26" spans="3:3" hidden="1">
      <c r="C26" s="38"/>
    </row>
    <row r="27" spans="3:3" hidden="1">
      <c r="C27" s="38"/>
    </row>
  </sheetData>
  <dataValidations count="3">
    <dataValidation type="list" allowBlank="1" showInputMessage="1" showErrorMessage="1" sqref="H5:H14" xr:uid="{F15AE00C-C9CC-4065-A005-575027CDA158}">
      <formula1>"High, Medium, Low, Future Scope"</formula1>
    </dataValidation>
    <dataValidation type="list" allowBlank="1" showInputMessage="1" showErrorMessage="1" sqref="D8" xr:uid="{918FDE36-C762-40AB-AB71-DBC52B8E0FD6}">
      <formula1>"&lt; 50% of the time, 50-65% of the time, 65-80% of the time, 80-95% of the time, &gt; 95% of the time"</formula1>
    </dataValidation>
    <dataValidation type="list" allowBlank="1" showInputMessage="1" showErrorMessage="1" sqref="D9:D14 D5:D7" xr:uid="{21AACCAD-DC29-41DE-88C3-65E13B05CFE2}">
      <formula1>"Strongly disagree, Disagree, Moderate, Agree, Strongly agree"</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4902-4FDD-4F7D-9FF8-A5E255937F50}">
  <sheetPr codeName="Tabelle6">
    <pageSetUpPr fitToPage="1"/>
  </sheetPr>
  <dimension ref="A1:M54"/>
  <sheetViews>
    <sheetView topLeftCell="A20" zoomScaleNormal="100" workbookViewId="0">
      <selection activeCell="H18" sqref="H18"/>
    </sheetView>
  </sheetViews>
  <sheetFormatPr defaultColWidth="0" defaultRowHeight="14.1" zeroHeight="1"/>
  <cols>
    <col min="1" max="2" width="2.125" style="1" customWidth="1"/>
    <col min="3" max="3" width="30.125" style="1" bestFit="1" customWidth="1"/>
    <col min="4" max="6" width="11" style="1" customWidth="1"/>
    <col min="7" max="7" width="5.5" style="1" customWidth="1"/>
    <col min="8" max="8" width="25.875" style="1" bestFit="1" customWidth="1"/>
    <col min="9" max="11" width="11.125" style="1" customWidth="1"/>
    <col min="12" max="13" width="2.125" style="1" customWidth="1"/>
    <col min="14" max="16384" width="11.125" style="1" hidden="1"/>
  </cols>
  <sheetData>
    <row r="1" spans="1:11" ht="11.1" customHeight="1">
      <c r="A1" s="104"/>
    </row>
    <row r="2" spans="1:11" ht="11.1" customHeight="1">
      <c r="A2" s="104"/>
    </row>
    <row r="3" spans="1:11" ht="14.45" thickBot="1">
      <c r="C3" s="1" t="s">
        <v>84</v>
      </c>
      <c r="H3" s="1" t="s">
        <v>85</v>
      </c>
    </row>
    <row r="4" spans="1:11">
      <c r="C4" s="19" t="s">
        <v>86</v>
      </c>
      <c r="D4" s="20" t="s">
        <v>87</v>
      </c>
      <c r="E4" s="21" t="s">
        <v>88</v>
      </c>
      <c r="F4" s="22" t="s">
        <v>89</v>
      </c>
      <c r="H4" s="19" t="s">
        <v>86</v>
      </c>
      <c r="I4" s="20" t="s">
        <v>87</v>
      </c>
      <c r="J4" s="21" t="s">
        <v>88</v>
      </c>
      <c r="K4" s="22" t="s">
        <v>89</v>
      </c>
    </row>
    <row r="5" spans="1:11">
      <c r="C5" s="23" t="s">
        <v>90</v>
      </c>
      <c r="D5" s="24">
        <f>'Fastener Management'!E5</f>
        <v>1</v>
      </c>
      <c r="E5" s="24">
        <v>4</v>
      </c>
      <c r="F5" s="25">
        <v>5</v>
      </c>
      <c r="H5" s="23" t="s">
        <v>91</v>
      </c>
      <c r="I5" s="24">
        <f>'Lubrication Management'!E5</f>
        <v>3</v>
      </c>
      <c r="J5" s="24">
        <v>4</v>
      </c>
      <c r="K5" s="25">
        <v>5</v>
      </c>
    </row>
    <row r="6" spans="1:11">
      <c r="C6" s="23" t="s">
        <v>92</v>
      </c>
      <c r="D6" s="24">
        <f>'Fastener Management'!E6</f>
        <v>2</v>
      </c>
      <c r="E6" s="24">
        <v>4</v>
      </c>
      <c r="F6" s="25">
        <v>5</v>
      </c>
      <c r="H6" s="23" t="s">
        <v>93</v>
      </c>
      <c r="I6" s="24">
        <f>'Lubrication Management'!E6</f>
        <v>1</v>
      </c>
      <c r="J6" s="24">
        <v>4</v>
      </c>
      <c r="K6" s="25">
        <v>5</v>
      </c>
    </row>
    <row r="7" spans="1:11">
      <c r="C7" s="23" t="s">
        <v>94</v>
      </c>
      <c r="D7" s="24">
        <f>'Fastener Management'!E7</f>
        <v>1</v>
      </c>
      <c r="E7" s="24">
        <v>4</v>
      </c>
      <c r="F7" s="25">
        <v>5</v>
      </c>
      <c r="H7" s="23" t="s">
        <v>95</v>
      </c>
      <c r="I7" s="24">
        <f>'Lubrication Management'!E7</f>
        <v>1</v>
      </c>
      <c r="J7" s="24">
        <v>4</v>
      </c>
      <c r="K7" s="25">
        <v>5</v>
      </c>
    </row>
    <row r="8" spans="1:11">
      <c r="C8" s="23" t="s">
        <v>96</v>
      </c>
      <c r="D8" s="24">
        <f>'Fastener Management'!E8</f>
        <v>1</v>
      </c>
      <c r="E8" s="24">
        <v>4</v>
      </c>
      <c r="F8" s="25">
        <v>5</v>
      </c>
      <c r="H8" s="23" t="s">
        <v>97</v>
      </c>
      <c r="I8" s="24">
        <f>'Lubrication Management'!E8</f>
        <v>2</v>
      </c>
      <c r="J8" s="24">
        <v>4</v>
      </c>
      <c r="K8" s="25">
        <v>5</v>
      </c>
    </row>
    <row r="9" spans="1:11">
      <c r="C9" s="23" t="s">
        <v>98</v>
      </c>
      <c r="D9" s="24">
        <f>'Fastener Management'!E9</f>
        <v>3</v>
      </c>
      <c r="E9" s="24">
        <v>4</v>
      </c>
      <c r="F9" s="25">
        <v>5</v>
      </c>
      <c r="H9" s="23" t="s">
        <v>99</v>
      </c>
      <c r="I9" s="24">
        <f>'Lubrication Management'!E9</f>
        <v>1</v>
      </c>
      <c r="J9" s="24">
        <v>4</v>
      </c>
      <c r="K9" s="25">
        <v>5</v>
      </c>
    </row>
    <row r="10" spans="1:11">
      <c r="C10" s="23" t="s">
        <v>100</v>
      </c>
      <c r="D10" s="24">
        <f>'Fastener Management'!E10</f>
        <v>1</v>
      </c>
      <c r="E10" s="24">
        <v>4</v>
      </c>
      <c r="F10" s="25">
        <v>5</v>
      </c>
      <c r="H10" s="23" t="s">
        <v>101</v>
      </c>
      <c r="I10" s="24">
        <f>'Lubrication Management'!E10</f>
        <v>2</v>
      </c>
      <c r="J10" s="24">
        <v>4</v>
      </c>
      <c r="K10" s="25">
        <v>5</v>
      </c>
    </row>
    <row r="11" spans="1:11">
      <c r="C11" s="23" t="s">
        <v>102</v>
      </c>
      <c r="D11" s="24">
        <f>'Fastener Management'!E11</f>
        <v>2</v>
      </c>
      <c r="E11" s="24">
        <v>4</v>
      </c>
      <c r="F11" s="25">
        <v>5</v>
      </c>
      <c r="H11" s="23" t="s">
        <v>103</v>
      </c>
      <c r="I11" s="24">
        <f>'Lubrication Management'!E11</f>
        <v>1</v>
      </c>
      <c r="J11" s="24">
        <v>4</v>
      </c>
      <c r="K11" s="25">
        <v>5</v>
      </c>
    </row>
    <row r="12" spans="1:11">
      <c r="C12" s="23" t="s">
        <v>104</v>
      </c>
      <c r="D12" s="24">
        <f>'Fastener Management'!E12</f>
        <v>1</v>
      </c>
      <c r="E12" s="24">
        <v>4</v>
      </c>
      <c r="F12" s="25">
        <v>5</v>
      </c>
      <c r="H12" s="23" t="s">
        <v>105</v>
      </c>
      <c r="I12" s="24">
        <f>'Lubrication Management'!E12</f>
        <v>2</v>
      </c>
      <c r="J12" s="24">
        <v>4</v>
      </c>
      <c r="K12" s="25">
        <v>5</v>
      </c>
    </row>
    <row r="13" spans="1:11">
      <c r="C13" s="23" t="s">
        <v>106</v>
      </c>
      <c r="D13" s="24">
        <f>'Fastener Management'!E13</f>
        <v>3</v>
      </c>
      <c r="E13" s="24">
        <v>4</v>
      </c>
      <c r="F13" s="25">
        <v>5</v>
      </c>
      <c r="H13" s="23" t="s">
        <v>107</v>
      </c>
      <c r="I13" s="24">
        <f>'Lubrication Management'!E13</f>
        <v>1</v>
      </c>
      <c r="J13" s="24">
        <v>4</v>
      </c>
      <c r="K13" s="25">
        <v>5</v>
      </c>
    </row>
    <row r="14" spans="1:11">
      <c r="C14" s="23" t="s">
        <v>108</v>
      </c>
      <c r="D14" s="24">
        <f>'Fastener Management'!E14</f>
        <v>3</v>
      </c>
      <c r="E14" s="24">
        <v>4</v>
      </c>
      <c r="F14" s="25">
        <v>5</v>
      </c>
      <c r="H14" s="23" t="s">
        <v>109</v>
      </c>
      <c r="I14" s="24">
        <f>'Lubrication Management'!E14</f>
        <v>1</v>
      </c>
      <c r="J14" s="24">
        <v>4</v>
      </c>
      <c r="K14" s="25">
        <v>5</v>
      </c>
    </row>
    <row r="15" spans="1:11">
      <c r="C15" s="23" t="s">
        <v>110</v>
      </c>
      <c r="D15" s="24">
        <f>'Fastener Management'!E15</f>
        <v>3</v>
      </c>
      <c r="E15" s="24">
        <v>4</v>
      </c>
      <c r="F15" s="25">
        <v>5</v>
      </c>
      <c r="H15" s="23" t="s">
        <v>111</v>
      </c>
      <c r="I15" s="24">
        <f>'Lubrication Management'!E15</f>
        <v>3</v>
      </c>
      <c r="J15" s="24">
        <v>4</v>
      </c>
      <c r="K15" s="25">
        <v>5</v>
      </c>
    </row>
    <row r="16" spans="1:11">
      <c r="C16" s="23" t="s">
        <v>112</v>
      </c>
      <c r="D16" s="24">
        <f>'Fastener Management'!E16</f>
        <v>2</v>
      </c>
      <c r="E16" s="24">
        <v>4</v>
      </c>
      <c r="F16" s="25">
        <v>5</v>
      </c>
      <c r="H16" s="23" t="s">
        <v>113</v>
      </c>
      <c r="I16" s="24">
        <f>'Lubrication Management'!E16</f>
        <v>1</v>
      </c>
      <c r="J16" s="24">
        <v>4</v>
      </c>
      <c r="K16" s="25">
        <v>5</v>
      </c>
    </row>
    <row r="17" spans="3:11">
      <c r="C17" s="26" t="s">
        <v>114</v>
      </c>
      <c r="D17" s="24">
        <f>'Fastener Management'!E17</f>
        <v>3</v>
      </c>
      <c r="E17" s="24">
        <v>4</v>
      </c>
      <c r="F17" s="25">
        <v>5</v>
      </c>
      <c r="H17" s="26" t="s">
        <v>115</v>
      </c>
      <c r="I17" s="24">
        <f>'Lubrication Management'!E17</f>
        <v>2</v>
      </c>
      <c r="J17" s="24">
        <v>4</v>
      </c>
      <c r="K17" s="25">
        <v>5</v>
      </c>
    </row>
    <row r="18" spans="3:11">
      <c r="C18" s="26" t="s">
        <v>116</v>
      </c>
      <c r="D18" s="24">
        <f>'Fastener Management'!E18</f>
        <v>3</v>
      </c>
      <c r="E18" s="24">
        <v>4</v>
      </c>
      <c r="F18" s="25">
        <v>5</v>
      </c>
    </row>
    <row r="19" spans="3:11" ht="20.25" customHeight="1" thickBot="1">
      <c r="C19" s="27" t="s">
        <v>117</v>
      </c>
      <c r="D19" s="24">
        <f>'Fastener Management'!E19</f>
        <v>3</v>
      </c>
      <c r="E19" s="28">
        <v>4</v>
      </c>
      <c r="F19" s="29">
        <v>5</v>
      </c>
    </row>
    <row r="20" spans="3:11"/>
    <row r="21" spans="3:11" ht="14.45" thickBot="1">
      <c r="C21" s="1" t="s">
        <v>118</v>
      </c>
      <c r="H21" s="1" t="s">
        <v>119</v>
      </c>
    </row>
    <row r="22" spans="3:11">
      <c r="C22" s="19" t="s">
        <v>86</v>
      </c>
      <c r="D22" s="20" t="s">
        <v>87</v>
      </c>
      <c r="E22" s="21" t="s">
        <v>88</v>
      </c>
      <c r="F22" s="22" t="s">
        <v>89</v>
      </c>
      <c r="H22" s="19" t="s">
        <v>86</v>
      </c>
      <c r="I22" s="20" t="s">
        <v>87</v>
      </c>
      <c r="J22" s="21" t="s">
        <v>88</v>
      </c>
      <c r="K22" s="22" t="s">
        <v>89</v>
      </c>
    </row>
    <row r="23" spans="3:11">
      <c r="C23" s="23" t="s">
        <v>120</v>
      </c>
      <c r="D23" s="24">
        <f>'Alignment Management'!E5</f>
        <v>1</v>
      </c>
      <c r="E23" s="24">
        <v>4</v>
      </c>
      <c r="F23" s="25">
        <v>5</v>
      </c>
      <c r="H23" s="23" t="s">
        <v>121</v>
      </c>
      <c r="I23" s="24">
        <f>'Balance Management'!E5</f>
        <v>3</v>
      </c>
      <c r="J23" s="24">
        <v>4</v>
      </c>
      <c r="K23" s="25">
        <v>5</v>
      </c>
    </row>
    <row r="24" spans="3:11">
      <c r="C24" s="23" t="s">
        <v>122</v>
      </c>
      <c r="D24" s="24">
        <f>'Alignment Management'!E6</f>
        <v>1</v>
      </c>
      <c r="E24" s="24">
        <v>4</v>
      </c>
      <c r="F24" s="25">
        <v>5</v>
      </c>
      <c r="H24" s="23" t="s">
        <v>123</v>
      </c>
      <c r="I24" s="24">
        <f>'Balance Management'!E6</f>
        <v>4</v>
      </c>
      <c r="J24" s="24">
        <v>4</v>
      </c>
      <c r="K24" s="25">
        <v>5</v>
      </c>
    </row>
    <row r="25" spans="3:11">
      <c r="C25" s="23" t="s">
        <v>124</v>
      </c>
      <c r="D25" s="24">
        <f>'Alignment Management'!E7</f>
        <v>1</v>
      </c>
      <c r="E25" s="24">
        <v>4</v>
      </c>
      <c r="F25" s="25">
        <v>5</v>
      </c>
      <c r="H25" s="23" t="s">
        <v>125</v>
      </c>
      <c r="I25" s="24">
        <f>'Balance Management'!E7</f>
        <v>1</v>
      </c>
      <c r="J25" s="24">
        <v>4</v>
      </c>
      <c r="K25" s="25">
        <v>5</v>
      </c>
    </row>
    <row r="26" spans="3:11">
      <c r="C26" s="23" t="s">
        <v>126</v>
      </c>
      <c r="D26" s="24">
        <f>'Alignment Management'!E8</f>
        <v>2</v>
      </c>
      <c r="E26" s="24">
        <v>4</v>
      </c>
      <c r="F26" s="25">
        <v>5</v>
      </c>
      <c r="H26" s="23" t="s">
        <v>127</v>
      </c>
      <c r="I26" s="24">
        <f>'Balance Management'!E8</f>
        <v>3</v>
      </c>
      <c r="J26" s="24">
        <v>4</v>
      </c>
      <c r="K26" s="25">
        <v>5</v>
      </c>
    </row>
    <row r="27" spans="3:11">
      <c r="C27" s="23" t="s">
        <v>128</v>
      </c>
      <c r="D27" s="24">
        <f>'Alignment Management'!E9</f>
        <v>1</v>
      </c>
      <c r="E27" s="24">
        <v>4</v>
      </c>
      <c r="F27" s="25">
        <v>5</v>
      </c>
      <c r="H27" s="23" t="s">
        <v>108</v>
      </c>
      <c r="I27" s="24">
        <f>'Balance Management'!E9</f>
        <v>2</v>
      </c>
      <c r="J27" s="24">
        <v>4</v>
      </c>
      <c r="K27" s="25">
        <v>5</v>
      </c>
    </row>
    <row r="28" spans="3:11">
      <c r="C28" s="23" t="s">
        <v>108</v>
      </c>
      <c r="D28" s="24">
        <f>'Alignment Management'!E10</f>
        <v>3</v>
      </c>
      <c r="E28" s="24">
        <v>4</v>
      </c>
      <c r="F28" s="25">
        <v>5</v>
      </c>
      <c r="H28" s="23" t="s">
        <v>129</v>
      </c>
      <c r="I28" s="24">
        <f>'Balance Management'!E10</f>
        <v>3</v>
      </c>
      <c r="J28" s="24">
        <v>4</v>
      </c>
      <c r="K28" s="25">
        <v>5</v>
      </c>
    </row>
    <row r="29" spans="3:11">
      <c r="C29" s="23" t="s">
        <v>110</v>
      </c>
      <c r="D29" s="24">
        <f>'Alignment Management'!E11</f>
        <v>3</v>
      </c>
      <c r="E29" s="24">
        <v>4</v>
      </c>
      <c r="F29" s="25">
        <v>5</v>
      </c>
      <c r="H29" s="23" t="s">
        <v>130</v>
      </c>
      <c r="I29" s="24">
        <f>'Balance Management'!E11</f>
        <v>3</v>
      </c>
      <c r="J29" s="24">
        <v>4</v>
      </c>
      <c r="K29" s="25">
        <v>5</v>
      </c>
    </row>
    <row r="30" spans="3:11">
      <c r="C30" s="23" t="s">
        <v>112</v>
      </c>
      <c r="D30" s="24">
        <f>'Alignment Management'!E12</f>
        <v>3</v>
      </c>
      <c r="E30" s="24">
        <v>4</v>
      </c>
      <c r="F30" s="25">
        <v>5</v>
      </c>
      <c r="H30" s="23" t="s">
        <v>131</v>
      </c>
      <c r="I30" s="24">
        <f>'Balance Management'!E12</f>
        <v>2</v>
      </c>
      <c r="J30" s="24">
        <v>4</v>
      </c>
      <c r="K30" s="25">
        <v>5</v>
      </c>
    </row>
    <row r="31" spans="3:11">
      <c r="C31" s="23" t="s">
        <v>132</v>
      </c>
      <c r="D31" s="24">
        <f>'Alignment Management'!E13</f>
        <v>2</v>
      </c>
      <c r="E31" s="24">
        <v>4</v>
      </c>
      <c r="F31" s="25">
        <v>5</v>
      </c>
      <c r="H31" s="23" t="s">
        <v>133</v>
      </c>
      <c r="I31" s="24">
        <f>'Balance Management'!E13</f>
        <v>2</v>
      </c>
      <c r="J31" s="24">
        <v>4</v>
      </c>
      <c r="K31" s="25">
        <v>5</v>
      </c>
    </row>
    <row r="32" spans="3:11">
      <c r="C32" s="23" t="s">
        <v>134</v>
      </c>
      <c r="D32" s="24">
        <f>'Alignment Management'!E14</f>
        <v>1</v>
      </c>
      <c r="E32" s="24">
        <v>4</v>
      </c>
      <c r="F32" s="25">
        <v>5</v>
      </c>
      <c r="H32" s="23" t="s">
        <v>135</v>
      </c>
      <c r="I32" s="24">
        <f>'Balance Management'!E14</f>
        <v>1</v>
      </c>
      <c r="J32" s="24">
        <v>4</v>
      </c>
      <c r="K32" s="25">
        <v>5</v>
      </c>
    </row>
    <row r="33" spans="3:11">
      <c r="C33" s="23" t="s">
        <v>116</v>
      </c>
      <c r="D33" s="24">
        <f>'Alignment Management'!E15</f>
        <v>2</v>
      </c>
      <c r="E33" s="24">
        <v>4</v>
      </c>
      <c r="F33" s="25">
        <v>5</v>
      </c>
      <c r="H33" s="23" t="s">
        <v>136</v>
      </c>
      <c r="I33" s="24">
        <f>'Balance Management'!E15</f>
        <v>1</v>
      </c>
      <c r="J33" s="24">
        <v>4</v>
      </c>
      <c r="K33" s="25">
        <v>5</v>
      </c>
    </row>
    <row r="34" spans="3:11">
      <c r="C34" s="23" t="s">
        <v>137</v>
      </c>
      <c r="D34" s="24">
        <f>'Alignment Management'!E16</f>
        <v>2</v>
      </c>
      <c r="E34" s="24">
        <v>4</v>
      </c>
      <c r="F34" s="25">
        <v>5</v>
      </c>
      <c r="H34" s="23" t="s">
        <v>116</v>
      </c>
      <c r="I34" s="24">
        <f>'Balance Management'!E16</f>
        <v>2</v>
      </c>
      <c r="J34" s="24">
        <v>4</v>
      </c>
      <c r="K34" s="25">
        <v>5</v>
      </c>
    </row>
    <row r="35" spans="3:11">
      <c r="C35" s="26" t="s">
        <v>117</v>
      </c>
      <c r="D35" s="24">
        <f>'Alignment Management'!E17</f>
        <v>2</v>
      </c>
      <c r="E35" s="24">
        <v>4</v>
      </c>
      <c r="F35" s="25">
        <v>5</v>
      </c>
      <c r="H35" s="26" t="s">
        <v>138</v>
      </c>
      <c r="I35" s="24">
        <f>'Balance Management'!E17</f>
        <v>2</v>
      </c>
      <c r="J35" s="24">
        <v>4</v>
      </c>
      <c r="K35" s="25">
        <v>5</v>
      </c>
    </row>
    <row r="36" spans="3:11" ht="27.95">
      <c r="H36" s="26" t="s">
        <v>139</v>
      </c>
      <c r="I36" s="24">
        <f>'Balance Management'!E18</f>
        <v>2</v>
      </c>
      <c r="J36" s="24">
        <v>4</v>
      </c>
      <c r="K36" s="25">
        <v>5</v>
      </c>
    </row>
    <row r="37" spans="3:11"/>
    <row r="38" spans="3:11" ht="14.45" thickBot="1"/>
    <row r="39" spans="3:11">
      <c r="C39" s="19" t="s">
        <v>86</v>
      </c>
      <c r="D39" s="20" t="s">
        <v>87</v>
      </c>
      <c r="E39" s="21" t="s">
        <v>88</v>
      </c>
      <c r="F39" s="22" t="s">
        <v>89</v>
      </c>
    </row>
    <row r="40" spans="3:11">
      <c r="C40" s="23" t="s">
        <v>140</v>
      </c>
      <c r="D40" s="24">
        <f>'FLAB Management'!E5</f>
        <v>2</v>
      </c>
      <c r="E40" s="24">
        <v>4</v>
      </c>
      <c r="F40" s="25">
        <v>5</v>
      </c>
    </row>
    <row r="41" spans="3:11">
      <c r="C41" s="23" t="s">
        <v>141</v>
      </c>
      <c r="D41" s="24">
        <f>'FLAB Management'!E6</f>
        <v>2</v>
      </c>
      <c r="E41" s="24">
        <v>4</v>
      </c>
      <c r="F41" s="25">
        <v>5</v>
      </c>
    </row>
    <row r="42" spans="3:11">
      <c r="C42" s="23" t="s">
        <v>142</v>
      </c>
      <c r="D42" s="24">
        <f>'FLAB Management'!E7</f>
        <v>2</v>
      </c>
      <c r="E42" s="24">
        <v>4</v>
      </c>
      <c r="F42" s="25">
        <v>5</v>
      </c>
    </row>
    <row r="43" spans="3:11">
      <c r="C43" s="23" t="s">
        <v>143</v>
      </c>
      <c r="D43" s="24">
        <f>'FLAB Management'!E8</f>
        <v>2</v>
      </c>
      <c r="E43" s="24">
        <v>4</v>
      </c>
      <c r="F43" s="25">
        <v>5</v>
      </c>
    </row>
    <row r="44" spans="3:11">
      <c r="C44" s="23" t="s">
        <v>144</v>
      </c>
      <c r="D44" s="24">
        <f>'FLAB Management'!E9</f>
        <v>2</v>
      </c>
      <c r="E44" s="24">
        <v>4</v>
      </c>
      <c r="F44" s="25">
        <v>5</v>
      </c>
    </row>
    <row r="45" spans="3:11">
      <c r="C45" s="23" t="s">
        <v>145</v>
      </c>
      <c r="D45" s="24">
        <f>'FLAB Management'!E10</f>
        <v>3</v>
      </c>
      <c r="E45" s="24">
        <v>4</v>
      </c>
      <c r="F45" s="25">
        <v>5</v>
      </c>
    </row>
    <row r="46" spans="3:11">
      <c r="C46" s="23" t="s">
        <v>146</v>
      </c>
      <c r="D46" s="24">
        <f>'FLAB Management'!E11</f>
        <v>2</v>
      </c>
      <c r="E46" s="24">
        <v>4</v>
      </c>
      <c r="F46" s="25">
        <v>5</v>
      </c>
    </row>
    <row r="47" spans="3:11">
      <c r="C47" s="23" t="s">
        <v>147</v>
      </c>
      <c r="D47" s="24">
        <f>'FLAB Management'!E12</f>
        <v>2</v>
      </c>
      <c r="E47" s="24">
        <v>4</v>
      </c>
      <c r="F47" s="25">
        <v>5</v>
      </c>
    </row>
    <row r="48" spans="3:11">
      <c r="C48" s="23" t="s">
        <v>148</v>
      </c>
      <c r="D48" s="24">
        <f>'FLAB Management'!E13</f>
        <v>2</v>
      </c>
      <c r="E48" s="24">
        <v>4</v>
      </c>
      <c r="F48" s="25">
        <v>5</v>
      </c>
    </row>
    <row r="49" spans="3:6">
      <c r="C49" s="23" t="s">
        <v>149</v>
      </c>
      <c r="D49" s="24">
        <f>'FLAB Management'!E14</f>
        <v>3</v>
      </c>
      <c r="E49" s="24">
        <v>4</v>
      </c>
      <c r="F49" s="25">
        <v>5</v>
      </c>
    </row>
    <row r="50" spans="3:6">
      <c r="C50" s="23"/>
      <c r="D50" s="24"/>
      <c r="E50" s="24"/>
      <c r="F50" s="25"/>
    </row>
    <row r="51" spans="3:6">
      <c r="C51" s="23"/>
      <c r="D51" s="24"/>
      <c r="E51" s="24"/>
      <c r="F51" s="25"/>
    </row>
    <row r="52" spans="3:6">
      <c r="C52" s="26"/>
      <c r="D52" s="24"/>
      <c r="E52" s="24"/>
      <c r="F52" s="25"/>
    </row>
    <row r="53" spans="3:6"/>
    <row r="54" spans="3:6"/>
  </sheetData>
  <pageMargins left="0.70866141732283472" right="0.70866141732283472" top="0.78740157480314965" bottom="0.78740157480314965"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5536-8F56-4EA7-9278-CA14C8298551}">
  <sheetPr codeName="Tabelle7"/>
  <dimension ref="A1:R22"/>
  <sheetViews>
    <sheetView showGridLines="0" showRowColHeaders="0" workbookViewId="0">
      <selection activeCell="F19" sqref="F19"/>
    </sheetView>
  </sheetViews>
  <sheetFormatPr defaultColWidth="0" defaultRowHeight="14.25" customHeight="1" zeroHeight="1"/>
  <cols>
    <col min="1" max="2" width="2.125" style="7" customWidth="1"/>
    <col min="3" max="3" width="25" style="7" customWidth="1"/>
    <col min="4" max="4" width="11.875" style="7" customWidth="1"/>
    <col min="5" max="5" width="11.625" style="7" customWidth="1"/>
    <col min="6" max="6" width="12.125" style="7" customWidth="1"/>
    <col min="7" max="10" width="8.625" style="7" customWidth="1"/>
    <col min="11" max="11" width="13.125" style="7" customWidth="1"/>
    <col min="12" max="12" width="9.5" style="7" customWidth="1"/>
    <col min="13" max="13" width="13.125" style="7" customWidth="1"/>
    <col min="14" max="16" width="8.625" style="7" customWidth="1"/>
    <col min="17" max="18" width="2.125" style="7" customWidth="1"/>
    <col min="19" max="16384" width="8.625" style="7" hidden="1"/>
  </cols>
  <sheetData>
    <row r="1" spans="1:18" ht="11.1" customHeight="1">
      <c r="A1" s="30"/>
      <c r="B1" s="30"/>
      <c r="C1" s="30"/>
      <c r="D1" s="30"/>
      <c r="E1" s="30"/>
      <c r="F1" s="30"/>
      <c r="G1" s="30"/>
      <c r="H1" s="30"/>
      <c r="I1" s="30"/>
      <c r="J1" s="30"/>
      <c r="K1" s="30"/>
      <c r="L1" s="30"/>
      <c r="M1" s="30"/>
      <c r="N1" s="30"/>
      <c r="O1" s="30"/>
      <c r="P1" s="30"/>
      <c r="Q1" s="30"/>
      <c r="R1" s="30"/>
    </row>
    <row r="2" spans="1:18" ht="11.1" customHeight="1">
      <c r="A2" s="30"/>
      <c r="R2" s="30"/>
    </row>
    <row r="3" spans="1:18" ht="30" customHeight="1">
      <c r="A3" s="30"/>
      <c r="C3" s="3" t="s">
        <v>150</v>
      </c>
      <c r="D3"/>
      <c r="E3"/>
      <c r="F3"/>
      <c r="R3" s="30"/>
    </row>
    <row r="4" spans="1:18" ht="25.5" customHeight="1" thickBot="1">
      <c r="A4" s="30"/>
      <c r="C4" s="4" t="s">
        <v>151</v>
      </c>
      <c r="D4" s="5" t="s">
        <v>87</v>
      </c>
      <c r="E4" s="5" t="s">
        <v>88</v>
      </c>
      <c r="F4" s="5" t="s">
        <v>89</v>
      </c>
      <c r="H4" s="8"/>
      <c r="I4" s="9"/>
      <c r="J4" s="9"/>
      <c r="K4" s="2"/>
      <c r="L4" s="2"/>
      <c r="M4" s="2"/>
      <c r="N4" s="2"/>
      <c r="O4" s="2"/>
      <c r="P4" s="2"/>
      <c r="R4" s="30"/>
    </row>
    <row r="5" spans="1:18" ht="29.25" customHeight="1">
      <c r="A5" s="30"/>
      <c r="C5" s="40" t="s">
        <v>152</v>
      </c>
      <c r="D5" s="105">
        <f>AVERAGE(DATA!D5:D19)</f>
        <v>2.1333333333333333</v>
      </c>
      <c r="E5" s="41">
        <v>4</v>
      </c>
      <c r="F5" s="41">
        <v>5</v>
      </c>
      <c r="H5" s="2"/>
      <c r="I5" s="2"/>
      <c r="J5" s="2"/>
      <c r="K5" s="2"/>
      <c r="L5" s="2"/>
      <c r="M5" s="2"/>
      <c r="N5" s="2"/>
      <c r="O5" s="2"/>
      <c r="P5" s="2"/>
      <c r="R5" s="30"/>
    </row>
    <row r="6" spans="1:18" ht="29.25" customHeight="1">
      <c r="A6" s="30"/>
      <c r="C6" s="42" t="s">
        <v>153</v>
      </c>
      <c r="D6" s="106">
        <f>AVERAGE(DATA!I5:I17)</f>
        <v>1.6153846153846154</v>
      </c>
      <c r="E6" s="43">
        <v>4</v>
      </c>
      <c r="F6" s="43">
        <v>5</v>
      </c>
      <c r="H6" s="2"/>
      <c r="I6" s="2"/>
      <c r="J6" s="2"/>
      <c r="K6" s="2"/>
      <c r="L6" s="2"/>
      <c r="M6" s="2"/>
      <c r="N6" s="2"/>
      <c r="O6" s="2"/>
      <c r="P6" s="2"/>
      <c r="R6" s="30"/>
    </row>
    <row r="7" spans="1:18" ht="29.25" customHeight="1">
      <c r="A7" s="30"/>
      <c r="C7" s="42" t="s">
        <v>154</v>
      </c>
      <c r="D7" s="106">
        <f>AVERAGE(DATA!D23:D35)</f>
        <v>1.8461538461538463</v>
      </c>
      <c r="E7" s="43">
        <v>4</v>
      </c>
      <c r="F7" s="43">
        <v>5</v>
      </c>
      <c r="H7" s="2"/>
      <c r="I7" s="2"/>
      <c r="J7" s="2"/>
      <c r="K7" s="2"/>
      <c r="L7" s="2"/>
      <c r="M7" s="2"/>
      <c r="N7" s="2"/>
      <c r="O7" s="2"/>
      <c r="P7" s="2"/>
      <c r="R7" s="30"/>
    </row>
    <row r="8" spans="1:18" ht="29.25" customHeight="1">
      <c r="A8" s="30"/>
      <c r="C8" s="42" t="s">
        <v>155</v>
      </c>
      <c r="D8" s="106">
        <f>AVERAGE(DATA!I23:I36)</f>
        <v>2.2142857142857144</v>
      </c>
      <c r="E8" s="43">
        <v>4</v>
      </c>
      <c r="F8" s="43">
        <v>5</v>
      </c>
      <c r="H8" s="2"/>
      <c r="I8" s="2"/>
      <c r="J8" s="2"/>
      <c r="K8" s="2"/>
      <c r="L8" s="2"/>
      <c r="M8" s="2"/>
      <c r="N8" s="2"/>
      <c r="O8" s="2"/>
      <c r="P8" s="2"/>
      <c r="R8" s="30"/>
    </row>
    <row r="9" spans="1:18" ht="29.25" customHeight="1">
      <c r="A9" s="30"/>
      <c r="C9" s="42" t="s">
        <v>156</v>
      </c>
      <c r="D9" s="106">
        <f>AVERAGE(DATA!D40:D49)</f>
        <v>2.2000000000000002</v>
      </c>
      <c r="E9" s="43">
        <v>4</v>
      </c>
      <c r="F9" s="43">
        <v>5</v>
      </c>
      <c r="H9" s="2"/>
      <c r="I9" s="2"/>
      <c r="J9" s="2"/>
      <c r="K9" s="2"/>
      <c r="L9" s="2"/>
      <c r="M9" s="2"/>
      <c r="N9" s="2"/>
      <c r="O9" s="2"/>
      <c r="P9" s="2"/>
      <c r="R9" s="30"/>
    </row>
    <row r="10" spans="1:18" ht="14.1">
      <c r="A10" s="30"/>
      <c r="H10" s="2"/>
      <c r="I10" s="2"/>
      <c r="J10" s="2"/>
      <c r="K10" s="2"/>
      <c r="L10" s="2"/>
      <c r="M10" s="2"/>
      <c r="N10" s="2"/>
      <c r="O10" s="2"/>
      <c r="P10" s="2"/>
      <c r="R10" s="30"/>
    </row>
    <row r="11" spans="1:18" ht="30" customHeight="1">
      <c r="A11" s="30"/>
      <c r="C11" s="44" t="s">
        <v>157</v>
      </c>
      <c r="D11" s="45">
        <f>AVERAGE(D5:D9)/5</f>
        <v>0.40036630036630039</v>
      </c>
      <c r="H11" s="2"/>
      <c r="I11" s="2"/>
      <c r="J11" s="2"/>
      <c r="K11" s="2"/>
      <c r="L11" s="2"/>
      <c r="M11" s="2"/>
      <c r="N11" s="2"/>
      <c r="O11" s="2"/>
      <c r="P11" s="2"/>
      <c r="R11" s="30"/>
    </row>
    <row r="12" spans="1:18" ht="14.1">
      <c r="A12" s="30"/>
      <c r="H12" s="2"/>
      <c r="I12" s="2"/>
      <c r="J12" s="2"/>
      <c r="K12" s="2"/>
      <c r="L12" s="2"/>
      <c r="M12" s="2"/>
      <c r="N12" s="2"/>
      <c r="O12" s="2"/>
      <c r="P12" s="2"/>
      <c r="R12" s="30"/>
    </row>
    <row r="13" spans="1:18" ht="14.1">
      <c r="A13" s="30"/>
      <c r="H13" s="2"/>
      <c r="I13" s="2"/>
      <c r="J13" s="2"/>
      <c r="K13" s="2"/>
      <c r="L13" s="2"/>
      <c r="M13" s="2"/>
      <c r="N13" s="2"/>
      <c r="O13" s="2"/>
      <c r="P13" s="2"/>
      <c r="R13" s="30"/>
    </row>
    <row r="14" spans="1:18" ht="14.1">
      <c r="A14" s="30"/>
      <c r="H14" s="2"/>
      <c r="I14" s="2"/>
      <c r="J14" s="2"/>
      <c r="K14" s="2"/>
      <c r="L14" s="2"/>
      <c r="M14" s="2"/>
      <c r="N14" s="2"/>
      <c r="O14" s="2"/>
      <c r="P14" s="2"/>
      <c r="R14" s="30"/>
    </row>
    <row r="15" spans="1:18" ht="14.1">
      <c r="A15" s="30"/>
      <c r="H15" s="2"/>
      <c r="I15" s="2"/>
      <c r="J15" s="2"/>
      <c r="K15" s="2"/>
      <c r="L15" s="2"/>
      <c r="M15" s="2"/>
      <c r="N15" s="2"/>
      <c r="O15" s="2"/>
      <c r="P15" s="2"/>
      <c r="R15" s="30"/>
    </row>
    <row r="16" spans="1:18" ht="14.1">
      <c r="A16" s="30"/>
      <c r="H16" s="30"/>
      <c r="I16" s="30"/>
      <c r="J16" s="30"/>
      <c r="K16" s="30"/>
      <c r="L16" s="30"/>
      <c r="M16" s="30"/>
      <c r="N16" s="30"/>
      <c r="O16" s="30"/>
      <c r="P16" s="30"/>
      <c r="R16" s="30"/>
    </row>
    <row r="17" spans="1:18" ht="14.1">
      <c r="A17" s="30"/>
      <c r="H17" s="30"/>
      <c r="I17" s="30"/>
      <c r="J17" s="30"/>
      <c r="K17" s="30"/>
      <c r="L17" s="30"/>
      <c r="M17" s="30"/>
      <c r="N17" s="30"/>
      <c r="O17" s="30"/>
      <c r="P17" s="30"/>
      <c r="R17" s="30"/>
    </row>
    <row r="18" spans="1:18" ht="14.1">
      <c r="A18" s="30"/>
      <c r="H18" s="30"/>
      <c r="I18" s="30"/>
      <c r="J18" s="30"/>
      <c r="K18" s="30"/>
      <c r="L18" s="30"/>
      <c r="M18" s="30"/>
      <c r="N18" s="30"/>
      <c r="O18" s="30"/>
      <c r="P18" s="30"/>
      <c r="R18" s="30"/>
    </row>
    <row r="19" spans="1:18" ht="14.1">
      <c r="A19" s="30"/>
      <c r="H19" s="30"/>
      <c r="I19" s="30"/>
      <c r="J19" s="30"/>
      <c r="K19" s="30"/>
      <c r="L19" s="30"/>
      <c r="M19" s="30"/>
      <c r="N19" s="30"/>
      <c r="O19" s="30"/>
      <c r="P19" s="30"/>
      <c r="R19" s="30"/>
    </row>
    <row r="20" spans="1:18" ht="14.1">
      <c r="A20" s="30"/>
      <c r="H20" s="30"/>
      <c r="I20" s="30"/>
      <c r="J20" s="30"/>
      <c r="K20" s="30"/>
      <c r="L20" s="30"/>
      <c r="M20" s="30"/>
      <c r="N20" s="30"/>
      <c r="O20" s="30"/>
      <c r="P20" s="30"/>
      <c r="R20" s="30"/>
    </row>
    <row r="21" spans="1:18" ht="11.1" customHeight="1">
      <c r="A21" s="30"/>
      <c r="R21" s="30"/>
    </row>
    <row r="22" spans="1:18" ht="11.1" customHeight="1">
      <c r="A22" s="30"/>
      <c r="B22" s="30"/>
      <c r="C22" s="30"/>
      <c r="D22" s="30"/>
      <c r="E22" s="30"/>
      <c r="F22" s="30"/>
      <c r="G22" s="30"/>
      <c r="H22" s="30"/>
      <c r="I22" s="30"/>
      <c r="J22" s="30"/>
      <c r="K22" s="30"/>
      <c r="L22" s="30"/>
      <c r="M22" s="30"/>
      <c r="N22" s="30"/>
      <c r="O22" s="30"/>
      <c r="P22" s="30"/>
      <c r="Q22" s="30"/>
      <c r="R22" s="30"/>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A475D-F1A8-498C-8BF4-7EC26B41E2BD}">
  <sheetPr codeName="Tabelle8"/>
  <dimension ref="A1:I61"/>
  <sheetViews>
    <sheetView showGridLines="0" showRowColHeaders="0" zoomScale="90" zoomScaleNormal="90" workbookViewId="0"/>
  </sheetViews>
  <sheetFormatPr defaultColWidth="0" defaultRowHeight="14.25" customHeight="1" zeroHeight="1"/>
  <cols>
    <col min="1" max="2" width="2.125" style="7" customWidth="1"/>
    <col min="3" max="3" width="39" style="7" customWidth="1"/>
    <col min="4" max="4" width="15" style="7" customWidth="1"/>
    <col min="5" max="5" width="50.5" style="7" customWidth="1"/>
    <col min="6" max="6" width="11" style="7" customWidth="1"/>
    <col min="7" max="7" width="10.625" style="7" customWidth="1"/>
    <col min="8" max="9" width="2.125" style="7" customWidth="1"/>
    <col min="10" max="16384" width="8.625" style="7" hidden="1"/>
  </cols>
  <sheetData>
    <row r="1" spans="1:9" ht="11.1" customHeight="1">
      <c r="A1" s="30"/>
      <c r="B1" s="30"/>
      <c r="C1" s="30"/>
      <c r="D1" s="30"/>
      <c r="E1" s="30"/>
      <c r="F1" s="30"/>
      <c r="G1" s="30"/>
      <c r="H1" s="30"/>
      <c r="I1" s="30"/>
    </row>
    <row r="2" spans="1:9" ht="11.1" customHeight="1">
      <c r="A2" s="30"/>
      <c r="I2" s="30"/>
    </row>
    <row r="3" spans="1:9" ht="30.75" customHeight="1">
      <c r="A3" s="30"/>
      <c r="C3" s="3" t="s">
        <v>158</v>
      </c>
      <c r="I3" s="30"/>
    </row>
    <row r="4" spans="1:9" ht="24.95" customHeight="1" thickBot="1">
      <c r="A4" s="30"/>
      <c r="C4" s="4" t="s">
        <v>159</v>
      </c>
      <c r="D4" s="5" t="s">
        <v>160</v>
      </c>
      <c r="E4" s="5" t="s">
        <v>161</v>
      </c>
      <c r="I4" s="30"/>
    </row>
    <row r="5" spans="1:9" ht="37.5">
      <c r="A5" s="30"/>
      <c r="C5" s="34" t="s">
        <v>162</v>
      </c>
      <c r="D5" s="99">
        <f>15000000+12500000+7000000</f>
        <v>34500000</v>
      </c>
      <c r="E5" s="12" t="s">
        <v>163</v>
      </c>
      <c r="G5" s="46"/>
      <c r="I5" s="30"/>
    </row>
    <row r="6" spans="1:9" ht="50.1">
      <c r="A6" s="30"/>
      <c r="C6" s="34" t="s">
        <v>164</v>
      </c>
      <c r="D6" s="102">
        <v>0.68</v>
      </c>
      <c r="E6" s="12" t="s">
        <v>165</v>
      </c>
      <c r="I6" s="30"/>
    </row>
    <row r="7" spans="1:9" ht="26.45">
      <c r="A7" s="30"/>
      <c r="C7" s="34" t="s">
        <v>166</v>
      </c>
      <c r="D7" s="102">
        <f>D8+D9</f>
        <v>6.7000000000000004E-2</v>
      </c>
      <c r="E7" s="12"/>
      <c r="I7" s="30"/>
    </row>
    <row r="8" spans="1:9" ht="94.5" customHeight="1">
      <c r="A8" s="30"/>
      <c r="C8" s="34" t="s">
        <v>167</v>
      </c>
      <c r="D8" s="102">
        <v>4.7E-2</v>
      </c>
      <c r="E8" s="12" t="s">
        <v>168</v>
      </c>
      <c r="I8" s="30"/>
    </row>
    <row r="9" spans="1:9" ht="51.75" customHeight="1">
      <c r="A9" s="30"/>
      <c r="C9" s="34" t="s">
        <v>169</v>
      </c>
      <c r="D9" s="102">
        <v>0.02</v>
      </c>
      <c r="E9" s="12" t="s">
        <v>170</v>
      </c>
      <c r="I9" s="30"/>
    </row>
    <row r="10" spans="1:9" ht="40.5">
      <c r="A10" s="30"/>
      <c r="C10" s="34" t="s">
        <v>171</v>
      </c>
      <c r="D10" s="102">
        <f>D11+D12</f>
        <v>0.14660000000000001</v>
      </c>
      <c r="E10" s="12"/>
      <c r="I10" s="30"/>
    </row>
    <row r="11" spans="1:9" ht="77.45" customHeight="1">
      <c r="A11" s="30"/>
      <c r="C11" s="34" t="s">
        <v>167</v>
      </c>
      <c r="D11" s="102">
        <v>0.12330000000000001</v>
      </c>
      <c r="E11" s="12" t="s">
        <v>172</v>
      </c>
      <c r="I11" s="30"/>
    </row>
    <row r="12" spans="1:9" ht="62.45">
      <c r="A12" s="30"/>
      <c r="C12" s="34" t="s">
        <v>169</v>
      </c>
      <c r="D12" s="102">
        <v>2.3300000000000001E-2</v>
      </c>
      <c r="E12" s="12" t="s">
        <v>173</v>
      </c>
      <c r="I12" s="30"/>
    </row>
    <row r="13" spans="1:9" ht="26.45">
      <c r="A13" s="30"/>
      <c r="C13" s="34" t="s">
        <v>174</v>
      </c>
      <c r="D13" s="102">
        <f>D14+D15</f>
        <v>5.6599999999999998E-2</v>
      </c>
      <c r="E13" s="12"/>
      <c r="I13" s="30"/>
    </row>
    <row r="14" spans="1:9" ht="65.25" customHeight="1">
      <c r="A14" s="30"/>
      <c r="C14" s="34" t="s">
        <v>167</v>
      </c>
      <c r="D14" s="102">
        <v>4.3299999999999998E-2</v>
      </c>
      <c r="E14" s="12" t="s">
        <v>175</v>
      </c>
      <c r="I14" s="30"/>
    </row>
    <row r="15" spans="1:9" ht="60" customHeight="1">
      <c r="A15" s="30"/>
      <c r="C15" s="34" t="s">
        <v>169</v>
      </c>
      <c r="D15" s="102">
        <v>1.3299999999999999E-2</v>
      </c>
      <c r="E15" s="12" t="s">
        <v>176</v>
      </c>
      <c r="G15" s="47"/>
      <c r="I15" s="30"/>
    </row>
    <row r="16" spans="1:9" ht="25.5">
      <c r="A16" s="30"/>
      <c r="C16" s="34" t="s">
        <v>177</v>
      </c>
      <c r="D16" s="102">
        <f>D17+D18</f>
        <v>0.05</v>
      </c>
      <c r="E16" s="48"/>
      <c r="F16" s="49" t="s">
        <v>178</v>
      </c>
      <c r="G16" s="50">
        <f>D16+D13+D10+D7</f>
        <v>0.32019999999999998</v>
      </c>
      <c r="I16" s="30"/>
    </row>
    <row r="17" spans="1:9" ht="71.25" customHeight="1">
      <c r="A17" s="30"/>
      <c r="C17" s="34" t="s">
        <v>167</v>
      </c>
      <c r="D17" s="102">
        <v>0.02</v>
      </c>
      <c r="E17" s="12" t="s">
        <v>179</v>
      </c>
      <c r="G17" s="51"/>
      <c r="I17" s="30"/>
    </row>
    <row r="18" spans="1:9" ht="50.1">
      <c r="A18" s="30"/>
      <c r="C18" s="34" t="s">
        <v>169</v>
      </c>
      <c r="D18" s="102">
        <v>0.03</v>
      </c>
      <c r="E18" s="12" t="s">
        <v>180</v>
      </c>
      <c r="G18" s="51"/>
      <c r="I18" s="30"/>
    </row>
    <row r="19" spans="1:9" ht="59.25" customHeight="1">
      <c r="A19" s="30"/>
      <c r="C19" s="34" t="s">
        <v>181</v>
      </c>
      <c r="D19" s="102">
        <v>0.66700000000000004</v>
      </c>
      <c r="E19" s="12" t="s">
        <v>182</v>
      </c>
      <c r="I19" s="30"/>
    </row>
    <row r="20" spans="1:9" ht="59.25" customHeight="1">
      <c r="A20" s="30"/>
      <c r="C20" s="34" t="s">
        <v>183</v>
      </c>
      <c r="D20" s="102">
        <v>0.7167</v>
      </c>
      <c r="E20" s="12" t="s">
        <v>182</v>
      </c>
      <c r="I20" s="30"/>
    </row>
    <row r="21" spans="1:9" ht="59.25" customHeight="1">
      <c r="A21" s="30"/>
      <c r="C21" s="34" t="s">
        <v>184</v>
      </c>
      <c r="D21" s="102">
        <v>0.68330000000000002</v>
      </c>
      <c r="E21" s="12" t="s">
        <v>182</v>
      </c>
      <c r="I21" s="30"/>
    </row>
    <row r="22" spans="1:9" ht="59.25" customHeight="1">
      <c r="A22" s="30"/>
      <c r="C22" s="34" t="s">
        <v>185</v>
      </c>
      <c r="D22" s="102">
        <v>0.7167</v>
      </c>
      <c r="E22" s="12" t="s">
        <v>182</v>
      </c>
      <c r="I22" s="30"/>
    </row>
    <row r="23" spans="1:9" ht="62.45">
      <c r="A23" s="30"/>
      <c r="C23" s="34" t="s">
        <v>186</v>
      </c>
      <c r="D23" s="102">
        <v>0.48330000000000001</v>
      </c>
      <c r="E23" s="12" t="s">
        <v>187</v>
      </c>
      <c r="I23" s="30"/>
    </row>
    <row r="24" spans="1:9" ht="50.1">
      <c r="A24" s="30"/>
      <c r="C24" s="34" t="s">
        <v>188</v>
      </c>
      <c r="D24" s="102">
        <v>0.76670000000000005</v>
      </c>
      <c r="E24" s="12" t="s">
        <v>189</v>
      </c>
      <c r="I24" s="30"/>
    </row>
    <row r="25" spans="1:9" ht="11.1" customHeight="1">
      <c r="A25" s="30"/>
      <c r="C25" s="33"/>
      <c r="D25" s="52"/>
      <c r="E25" s="33"/>
      <c r="I25" s="30"/>
    </row>
    <row r="26" spans="1:9" ht="11.1" customHeight="1">
      <c r="A26" s="30"/>
      <c r="B26" s="30"/>
      <c r="C26" s="36"/>
      <c r="D26" s="53"/>
      <c r="E26" s="36"/>
      <c r="F26" s="30"/>
      <c r="G26" s="30"/>
      <c r="H26" s="30"/>
      <c r="I26" s="30"/>
    </row>
    <row r="27" spans="1:9" ht="14.1" hidden="1">
      <c r="C27" s="33"/>
      <c r="D27" s="52"/>
      <c r="E27" s="33"/>
    </row>
    <row r="28" spans="1:9" ht="14.1" hidden="1">
      <c r="C28" s="33"/>
      <c r="D28" s="52"/>
      <c r="E28" s="33"/>
    </row>
    <row r="29" spans="1:9" ht="14.1" hidden="1">
      <c r="C29" s="33"/>
      <c r="D29" s="52"/>
      <c r="E29" s="33"/>
    </row>
    <row r="30" spans="1:9" ht="14.1" hidden="1">
      <c r="C30" s="33"/>
      <c r="D30" s="52"/>
      <c r="E30" s="33"/>
    </row>
    <row r="31" spans="1:9" ht="14.1" hidden="1">
      <c r="C31" s="33"/>
      <c r="D31" s="52"/>
      <c r="E31" s="33"/>
    </row>
    <row r="32" spans="1:9" ht="14.1" hidden="1">
      <c r="C32" s="33"/>
      <c r="D32" s="52"/>
      <c r="E32" s="33"/>
    </row>
    <row r="33" spans="3:5" ht="14.1" hidden="1">
      <c r="C33" s="33"/>
      <c r="D33" s="52"/>
      <c r="E33" s="33"/>
    </row>
    <row r="34" spans="3:5" ht="14.1" hidden="1">
      <c r="C34" s="33"/>
      <c r="D34" s="52"/>
      <c r="E34" s="33"/>
    </row>
    <row r="35" spans="3:5" ht="14.1" hidden="1">
      <c r="C35" s="33"/>
      <c r="D35" s="52"/>
      <c r="E35" s="33"/>
    </row>
    <row r="36" spans="3:5" ht="14.1" hidden="1">
      <c r="C36" s="33"/>
      <c r="D36" s="52"/>
      <c r="E36" s="33"/>
    </row>
    <row r="37" spans="3:5" ht="14.1" hidden="1">
      <c r="C37" s="33"/>
      <c r="D37" s="52"/>
      <c r="E37" s="33"/>
    </row>
    <row r="38" spans="3:5" ht="14.1" hidden="1">
      <c r="C38" s="33"/>
      <c r="D38" s="52"/>
      <c r="E38" s="33"/>
    </row>
    <row r="39" spans="3:5" ht="14.1" hidden="1">
      <c r="C39" s="33"/>
      <c r="D39" s="52"/>
      <c r="E39" s="33"/>
    </row>
    <row r="40" spans="3:5" ht="14.1" hidden="1">
      <c r="C40" s="33"/>
      <c r="D40" s="52"/>
      <c r="E40" s="52"/>
    </row>
    <row r="41" spans="3:5" ht="14.1" hidden="1">
      <c r="C41" s="33"/>
      <c r="D41" s="52"/>
      <c r="E41" s="52"/>
    </row>
    <row r="42" spans="3:5" ht="14.1" hidden="1">
      <c r="C42" s="33"/>
      <c r="D42" s="52"/>
      <c r="E42" s="52"/>
    </row>
    <row r="43" spans="3:5" ht="14.1" hidden="1">
      <c r="C43" s="33"/>
      <c r="D43" s="52"/>
      <c r="E43" s="52"/>
    </row>
    <row r="44" spans="3:5" ht="14.1" hidden="1">
      <c r="C44" s="33"/>
      <c r="D44" s="52"/>
      <c r="E44" s="52"/>
    </row>
    <row r="45" spans="3:5" ht="14.1" hidden="1">
      <c r="C45" s="33"/>
      <c r="D45" s="52"/>
      <c r="E45" s="52"/>
    </row>
    <row r="46" spans="3:5" ht="14.1" hidden="1">
      <c r="C46" s="33"/>
      <c r="D46" s="52"/>
      <c r="E46" s="52"/>
    </row>
    <row r="47" spans="3:5" ht="14.1" hidden="1">
      <c r="C47" s="33"/>
      <c r="D47" s="52"/>
      <c r="E47" s="52"/>
    </row>
    <row r="48" spans="3:5" ht="14.1" hidden="1">
      <c r="C48" s="33"/>
      <c r="D48" s="52"/>
      <c r="E48" s="52"/>
    </row>
    <row r="49" spans="3:5" ht="14.1" hidden="1">
      <c r="C49" s="33"/>
      <c r="D49" s="52"/>
      <c r="E49" s="52"/>
    </row>
    <row r="50" spans="3:5" ht="14.1" hidden="1">
      <c r="C50" s="33"/>
      <c r="D50" s="52"/>
      <c r="E50" s="52"/>
    </row>
    <row r="51" spans="3:5" ht="14.1" hidden="1">
      <c r="C51" s="33"/>
      <c r="D51" s="52"/>
      <c r="E51" s="52"/>
    </row>
    <row r="52" spans="3:5" ht="14.1" hidden="1">
      <c r="C52" s="33"/>
      <c r="D52" s="52"/>
      <c r="E52" s="52"/>
    </row>
    <row r="53" spans="3:5" ht="14.1" hidden="1">
      <c r="C53" s="33"/>
      <c r="D53" s="52"/>
      <c r="E53" s="52"/>
    </row>
    <row r="54" spans="3:5" ht="14.1" hidden="1">
      <c r="C54" s="33"/>
      <c r="D54" s="52"/>
      <c r="E54" s="52"/>
    </row>
    <row r="55" spans="3:5" ht="14.1" hidden="1">
      <c r="C55" s="52"/>
      <c r="D55" s="52"/>
      <c r="E55" s="52"/>
    </row>
    <row r="56" spans="3:5" ht="14.1" hidden="1">
      <c r="C56" s="52"/>
      <c r="D56" s="52"/>
      <c r="E56" s="52"/>
    </row>
    <row r="57" spans="3:5" ht="14.1" hidden="1">
      <c r="C57" s="52"/>
      <c r="D57" s="52"/>
      <c r="E57" s="52"/>
    </row>
    <row r="58" spans="3:5" ht="14.1" hidden="1">
      <c r="C58" s="52"/>
      <c r="D58" s="52"/>
      <c r="E58" s="52"/>
    </row>
    <row r="59" spans="3:5" ht="14.1" hidden="1">
      <c r="C59" s="52"/>
      <c r="D59" s="52"/>
      <c r="E59" s="52"/>
    </row>
    <row r="60" spans="3:5" ht="14.1" hidden="1">
      <c r="C60" s="52"/>
      <c r="D60" s="52"/>
      <c r="E60" s="52"/>
    </row>
    <row r="61" spans="3:5" ht="14.1" hidden="1">
      <c r="C61" s="52"/>
      <c r="D61" s="52"/>
      <c r="E61" s="52"/>
    </row>
  </sheetData>
  <conditionalFormatting sqref="G16">
    <cfRule type="cellIs" dxfId="2" priority="1" operator="greaterThan">
      <formula>0.5</formula>
    </cfRule>
    <cfRule type="cellIs" dxfId="1" priority="2" operator="between">
      <formula>40%</formula>
      <formula>50%</formula>
    </cfRule>
    <cfRule type="cellIs" dxfId="0" priority="3" operator="lessThan">
      <formula>0.4</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DB87-AADF-4284-A73A-5DAC7BF9455E}">
  <sheetPr codeName="Tabelle9"/>
  <dimension ref="A1:G21"/>
  <sheetViews>
    <sheetView showGridLines="0" showRowColHeaders="0" workbookViewId="0"/>
  </sheetViews>
  <sheetFormatPr defaultColWidth="0" defaultRowHeight="14.1" zeroHeight="1"/>
  <cols>
    <col min="1" max="2" width="2.125" style="7" customWidth="1"/>
    <col min="3" max="3" width="48.625" style="7" customWidth="1"/>
    <col min="4" max="4" width="17.875" style="7" customWidth="1"/>
    <col min="5" max="5" width="13" style="7" customWidth="1"/>
    <col min="6" max="7" width="2.125" style="7" customWidth="1"/>
    <col min="8" max="16384" width="8.625" style="7" hidden="1"/>
  </cols>
  <sheetData>
    <row r="1" spans="1:7" ht="11.1" customHeight="1">
      <c r="A1" s="30"/>
      <c r="B1" s="30"/>
      <c r="C1" s="30"/>
      <c r="D1" s="30"/>
      <c r="E1" s="30"/>
      <c r="F1" s="30"/>
      <c r="G1" s="30"/>
    </row>
    <row r="2" spans="1:7" ht="11.1" customHeight="1">
      <c r="A2" s="30"/>
      <c r="G2" s="30"/>
    </row>
    <row r="3" spans="1:7" ht="30" customHeight="1">
      <c r="A3" s="30"/>
      <c r="C3" s="3" t="s">
        <v>190</v>
      </c>
      <c r="G3" s="30"/>
    </row>
    <row r="4" spans="1:7" ht="24.95" customHeight="1" thickBot="1">
      <c r="A4" s="30"/>
      <c r="C4" s="4" t="s">
        <v>191</v>
      </c>
      <c r="D4" s="5" t="s">
        <v>192</v>
      </c>
      <c r="E4" s="5" t="s">
        <v>193</v>
      </c>
      <c r="G4" s="30"/>
    </row>
    <row r="5" spans="1:7" ht="26.45">
      <c r="A5" s="30"/>
      <c r="C5" s="34" t="s">
        <v>194</v>
      </c>
      <c r="D5" s="101">
        <f>'EconAnalysis Questions'!D5*'EconAnalysis Questions'!D6*'EconAnalysis Questions'!D7*'EconAnalysis Questions'!D19</f>
        <v>1048403.9400000001</v>
      </c>
      <c r="E5" s="12">
        <f>RANK(D5,$D$5:$D$11)</f>
        <v>2</v>
      </c>
      <c r="G5" s="30"/>
    </row>
    <row r="6" spans="1:7">
      <c r="A6" s="30"/>
      <c r="C6" s="54"/>
      <c r="D6" s="55"/>
      <c r="E6" s="56"/>
      <c r="G6" s="30"/>
    </row>
    <row r="7" spans="1:7" ht="26.45">
      <c r="A7" s="30"/>
      <c r="C7" s="34" t="s">
        <v>195</v>
      </c>
      <c r="D7" s="101">
        <f>'EconAnalysis Questions'!D5*'EconAnalysis Questions'!D6*'EconAnalysis Questions'!D10*'EconAnalysis Questions'!D20</f>
        <v>2464900.4412000002</v>
      </c>
      <c r="E7" s="12">
        <f>RANK(D7,$D$5:$D$11)</f>
        <v>1</v>
      </c>
      <c r="G7" s="30"/>
    </row>
    <row r="8" spans="1:7">
      <c r="A8" s="30"/>
      <c r="C8" s="54"/>
      <c r="D8" s="100"/>
      <c r="E8" s="56"/>
      <c r="G8" s="30"/>
    </row>
    <row r="9" spans="1:7" ht="26.45">
      <c r="A9" s="30"/>
      <c r="C9" s="34" t="s">
        <v>196</v>
      </c>
      <c r="D9" s="101">
        <f>'EconAnalysis Questions'!D5*'EconAnalysis Questions'!D6*'EconAnalysis Questions'!D13*'EconAnalysis Questions'!D21</f>
        <v>907310.33880000003</v>
      </c>
      <c r="E9" s="12">
        <f>RANK(D9,$D$5:$D$11)</f>
        <v>3</v>
      </c>
      <c r="G9" s="30"/>
    </row>
    <row r="10" spans="1:7">
      <c r="A10" s="30"/>
      <c r="C10" s="54"/>
      <c r="D10" s="100"/>
      <c r="E10" s="56"/>
      <c r="G10" s="30"/>
    </row>
    <row r="11" spans="1:7" ht="26.45">
      <c r="A11" s="30"/>
      <c r="C11" s="34" t="s">
        <v>197</v>
      </c>
      <c r="D11" s="101">
        <f>'EconAnalysis Questions'!D5*'EconAnalysis Questions'!D6*'EconAnalysis Questions'!D16*'EconAnalysis Questions'!D22</f>
        <v>840689.1</v>
      </c>
      <c r="E11" s="12">
        <f>RANK(D11,$D$5:$D$11)</f>
        <v>4</v>
      </c>
      <c r="G11" s="30"/>
    </row>
    <row r="12" spans="1:7">
      <c r="A12" s="30"/>
      <c r="C12" s="54"/>
      <c r="D12" s="100"/>
      <c r="E12" s="56"/>
      <c r="G12" s="30"/>
    </row>
    <row r="13" spans="1:7" ht="24.95">
      <c r="A13" s="30"/>
      <c r="C13" s="34" t="s">
        <v>198</v>
      </c>
      <c r="D13" s="101">
        <f>D5+D7+D9+D11</f>
        <v>5261303.82</v>
      </c>
      <c r="E13" s="12"/>
      <c r="G13" s="30"/>
    </row>
    <row r="14" spans="1:7">
      <c r="A14" s="30"/>
      <c r="C14" s="54"/>
      <c r="D14" s="100"/>
      <c r="E14" s="56"/>
      <c r="G14" s="30"/>
    </row>
    <row r="15" spans="1:7" ht="24.95">
      <c r="A15" s="30"/>
      <c r="C15" s="34" t="s">
        <v>199</v>
      </c>
      <c r="D15" s="102">
        <f>D13/'EconAnalysis Questions'!D5</f>
        <v>0.15250156000000001</v>
      </c>
      <c r="E15" s="12"/>
      <c r="G15" s="30"/>
    </row>
    <row r="16" spans="1:7">
      <c r="A16" s="30"/>
      <c r="C16" s="54"/>
      <c r="D16" s="100"/>
      <c r="E16" s="56"/>
      <c r="G16" s="30"/>
    </row>
    <row r="17" spans="1:7" ht="24.95">
      <c r="A17" s="30"/>
      <c r="C17" s="34" t="s">
        <v>200</v>
      </c>
      <c r="D17" s="102">
        <f>D13/('EconAnalysis Questions'!D5*'EconAnalysis Questions'!D6)</f>
        <v>0.22426700000000002</v>
      </c>
      <c r="E17" s="12"/>
      <c r="G17" s="30"/>
    </row>
    <row r="18" spans="1:7">
      <c r="A18" s="30"/>
      <c r="C18" s="54"/>
      <c r="D18" s="100"/>
      <c r="E18" s="56"/>
      <c r="G18" s="30"/>
    </row>
    <row r="19" spans="1:7">
      <c r="A19" s="30"/>
      <c r="C19" s="34" t="s">
        <v>201</v>
      </c>
      <c r="D19" s="101">
        <f>'EconAnalysis Questions'!D5*(100%-'EconAnalysis Questions'!D6)*'EconAnalysis Questions'!D23*'EconAnalysis Questions'!D24</f>
        <v>4090829.0543999993</v>
      </c>
      <c r="E19" s="12"/>
      <c r="G19" s="30"/>
    </row>
    <row r="20" spans="1:7" ht="11.1" customHeight="1">
      <c r="A20" s="30"/>
      <c r="G20" s="30"/>
    </row>
    <row r="21" spans="1:7" ht="11.1" customHeight="1">
      <c r="A21" s="30"/>
      <c r="B21" s="30"/>
      <c r="C21" s="30"/>
      <c r="D21" s="30"/>
      <c r="E21" s="30"/>
      <c r="F21" s="30"/>
      <c r="G21"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e33698-54d1-4413-9454-ee6d5558439e">
      <Terms xmlns="http://schemas.microsoft.com/office/infopath/2007/PartnerControls"/>
    </lcf76f155ced4ddcb4097134ff3c332f>
    <TaxCatchAll xmlns="d0569b8d-7120-4068-b452-55feebc5ff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B3C33CA3215034A9B71065C3BBCF5A3" ma:contentTypeVersion="16" ma:contentTypeDescription="Crear nuevo documento." ma:contentTypeScope="" ma:versionID="b94b6a5251e624e48646e3514faff0df">
  <xsd:schema xmlns:xsd="http://www.w3.org/2001/XMLSchema" xmlns:xs="http://www.w3.org/2001/XMLSchema" xmlns:p="http://schemas.microsoft.com/office/2006/metadata/properties" xmlns:ns2="cde33698-54d1-4413-9454-ee6d5558439e" xmlns:ns3="d0569b8d-7120-4068-b452-55feebc5ffa4" targetNamespace="http://schemas.microsoft.com/office/2006/metadata/properties" ma:root="true" ma:fieldsID="3b7280437edee63d0472e65097a56d61" ns2:_="" ns3:_="">
    <xsd:import namespace="cde33698-54d1-4413-9454-ee6d5558439e"/>
    <xsd:import namespace="d0569b8d-7120-4068-b452-55feebc5ff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33698-54d1-4413-9454-ee6d55584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8d14f57-bdb1-4570-a063-f73ac05c6f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569b8d-7120-4068-b452-55feebc5ffa4"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27f1afe-7377-4824-bd59-0f1a45788c2a}" ma:internalName="TaxCatchAll" ma:showField="CatchAllData" ma:web="d0569b8d-7120-4068-b452-55feebc5f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B5D16-88E3-4ABC-BCEE-63252ACAE0A7}"/>
</file>

<file path=customXml/itemProps2.xml><?xml version="1.0" encoding="utf-8"?>
<ds:datastoreItem xmlns:ds="http://schemas.openxmlformats.org/officeDocument/2006/customXml" ds:itemID="{BDE9B2AC-D63E-4A9D-BD31-D4C1BA884A87}"/>
</file>

<file path=customXml/itemProps3.xml><?xml version="1.0" encoding="utf-8"?>
<ds:datastoreItem xmlns:ds="http://schemas.openxmlformats.org/officeDocument/2006/customXml" ds:itemID="{ED42FF43-9FF3-4E31-96E8-B066BA8476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tpausch</dc:creator>
  <cp:keywords/>
  <dc:description/>
  <cp:lastModifiedBy>Lucia Belén Carrillo Monjaraz</cp:lastModifiedBy>
  <cp:revision/>
  <dcterms:created xsi:type="dcterms:W3CDTF">2020-05-19T07:00:03Z</dcterms:created>
  <dcterms:modified xsi:type="dcterms:W3CDTF">2022-06-27T17:15:43Z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54f8fc-eaa4-4597-9234-4a31cba27978_Enabled">
    <vt:lpwstr>true</vt:lpwstr>
  </property>
  <property fmtid="{D5CDD505-2E9C-101B-9397-08002B2CF9AE}" pid="3" name="MSIP_Label_c754f8fc-eaa4-4597-9234-4a31cba27978_SetDate">
    <vt:lpwstr>2020-05-19T08:02:06Z</vt:lpwstr>
  </property>
  <property fmtid="{D5CDD505-2E9C-101B-9397-08002B2CF9AE}" pid="4" name="MSIP_Label_c754f8fc-eaa4-4597-9234-4a31cba27978_Method">
    <vt:lpwstr>Standard</vt:lpwstr>
  </property>
  <property fmtid="{D5CDD505-2E9C-101B-9397-08002B2CF9AE}" pid="5" name="MSIP_Label_c754f8fc-eaa4-4597-9234-4a31cba27978_Name">
    <vt:lpwstr>c754f8fc-eaa4-4597-9234-4a31cba27978</vt:lpwstr>
  </property>
  <property fmtid="{D5CDD505-2E9C-101B-9397-08002B2CF9AE}" pid="6" name="MSIP_Label_c754f8fc-eaa4-4597-9234-4a31cba27978_SiteId">
    <vt:lpwstr>0c5d0261-9c32-4d8f-855e-3741437cb73a</vt:lpwstr>
  </property>
  <property fmtid="{D5CDD505-2E9C-101B-9397-08002B2CF9AE}" pid="7" name="MSIP_Label_c754f8fc-eaa4-4597-9234-4a31cba27978_ActionId">
    <vt:lpwstr>7bf78538-6683-43e3-9d98-c8ba98842998</vt:lpwstr>
  </property>
  <property fmtid="{D5CDD505-2E9C-101B-9397-08002B2CF9AE}" pid="8" name="MSIP_Label_c754f8fc-eaa4-4597-9234-4a31cba27978_ContentBits">
    <vt:lpwstr>0</vt:lpwstr>
  </property>
  <property fmtid="{D5CDD505-2E9C-101B-9397-08002B2CF9AE}" pid="9" name="ContentTypeId">
    <vt:lpwstr>0x01010024D4D7C1F9B7754DB9C5541A31954231</vt:lpwstr>
  </property>
  <property fmtid="{D5CDD505-2E9C-101B-9397-08002B2CF9AE}" pid="10" name="MediaServiceImageTags">
    <vt:lpwstr/>
  </property>
</Properties>
</file>